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ON HAE CHEOL\Documents\JINU 업무자료\(A-05) 상품 및 제품 정보 및 재고(관리)\(04) 지누인터내셔널 수출제품 리스트 - 전체\"/>
    </mc:Choice>
  </mc:AlternateContent>
  <xr:revisionPtr revIDLastSave="0" documentId="13_ncr:1_{2CC58068-CF3B-4603-B173-429CA2261DBA}" xr6:coauthVersionLast="47" xr6:coauthVersionMax="47" xr10:uidLastSave="{00000000-0000-0000-0000-000000000000}"/>
  <bookViews>
    <workbookView xWindow="-120" yWindow="-120" windowWidth="29040" windowHeight="15840" xr2:uid="{526813BF-B5C8-4129-9E38-44FC64F9758F}"/>
  </bookViews>
  <sheets>
    <sheet name="JINU PRODUCTS LIST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9" l="1"/>
  <c r="K33" i="9"/>
  <c r="K31" i="9"/>
  <c r="K30" i="9"/>
  <c r="K29" i="9"/>
  <c r="K27" i="9"/>
  <c r="K215" i="9"/>
  <c r="K214" i="9"/>
  <c r="K213" i="9"/>
  <c r="K212" i="9"/>
  <c r="K211" i="9"/>
  <c r="K210" i="9"/>
  <c r="K209" i="9"/>
  <c r="K208" i="9"/>
  <c r="K68" i="9"/>
  <c r="K67" i="9"/>
  <c r="K66" i="9"/>
  <c r="K65" i="9"/>
  <c r="K64" i="9"/>
  <c r="K63" i="9"/>
  <c r="K62" i="9"/>
  <c r="K61" i="9"/>
  <c r="K60" i="9"/>
  <c r="K59" i="9"/>
  <c r="K58" i="9"/>
  <c r="K57" i="9"/>
  <c r="K207" i="9" l="1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I314" i="9" l="1"/>
  <c r="I315" i="9"/>
  <c r="I316" i="9"/>
  <c r="I317" i="9"/>
  <c r="I318" i="9"/>
  <c r="I302" i="9"/>
  <c r="I303" i="9"/>
  <c r="I304" i="9"/>
  <c r="I305" i="9"/>
  <c r="I306" i="9"/>
  <c r="I307" i="9"/>
  <c r="I308" i="9"/>
  <c r="I309" i="9"/>
  <c r="I310" i="9"/>
  <c r="I311" i="9"/>
  <c r="I312" i="9"/>
  <c r="I294" i="9"/>
  <c r="I295" i="9"/>
  <c r="I296" i="9"/>
  <c r="I297" i="9"/>
  <c r="I298" i="9"/>
  <c r="I299" i="9"/>
  <c r="I300" i="9"/>
  <c r="I272" i="9"/>
  <c r="I236" i="9"/>
  <c r="I235" i="9"/>
  <c r="I234" i="9"/>
  <c r="I237" i="9"/>
  <c r="K192" i="9"/>
  <c r="K190" i="9"/>
  <c r="K191" i="9"/>
  <c r="K189" i="9"/>
  <c r="I171" i="9"/>
  <c r="K155" i="9"/>
  <c r="I155" i="9"/>
  <c r="I158" i="9"/>
  <c r="I157" i="9"/>
  <c r="I156" i="9"/>
  <c r="K158" i="9"/>
  <c r="K157" i="9"/>
  <c r="I143" i="9"/>
  <c r="I144" i="9"/>
  <c r="I145" i="9"/>
  <c r="I146" i="9"/>
  <c r="I147" i="9"/>
  <c r="I148" i="9"/>
  <c r="I149" i="9"/>
  <c r="K271" i="9" l="1"/>
  <c r="K270" i="9"/>
  <c r="K269" i="9"/>
  <c r="K268" i="9"/>
  <c r="K267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6" i="9" l="1"/>
  <c r="K15" i="9"/>
  <c r="K14" i="9"/>
  <c r="K13" i="9"/>
  <c r="K247" i="9" l="1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72" i="9"/>
  <c r="K273" i="9"/>
  <c r="K274" i="9"/>
  <c r="K275" i="9"/>
  <c r="K188" i="9" l="1"/>
  <c r="K187" i="9"/>
  <c r="K175" i="9" l="1"/>
  <c r="K176" i="9"/>
  <c r="K177" i="9"/>
  <c r="K289" i="9"/>
  <c r="K288" i="9"/>
  <c r="K330" i="9" l="1"/>
  <c r="K329" i="9"/>
  <c r="K328" i="9"/>
  <c r="K327" i="9"/>
  <c r="K326" i="9"/>
  <c r="K325" i="9"/>
  <c r="K324" i="9"/>
  <c r="K323" i="9"/>
  <c r="K322" i="9"/>
  <c r="K321" i="9"/>
  <c r="K320" i="9"/>
  <c r="K319" i="9"/>
  <c r="K279" i="9"/>
  <c r="K281" i="9"/>
  <c r="K280" i="9"/>
  <c r="I175" i="9" l="1"/>
  <c r="K179" i="9"/>
  <c r="K178" i="9"/>
  <c r="I178" i="9"/>
  <c r="I179" i="9"/>
  <c r="I177" i="9"/>
  <c r="I176" i="9"/>
  <c r="I142" i="9"/>
  <c r="I141" i="9"/>
  <c r="I140" i="9"/>
  <c r="K142" i="9"/>
  <c r="K141" i="9"/>
  <c r="K140" i="9"/>
  <c r="K84" i="9"/>
  <c r="I84" i="9"/>
  <c r="K85" i="9"/>
  <c r="I85" i="9"/>
  <c r="K80" i="9" l="1"/>
  <c r="K79" i="9"/>
  <c r="K78" i="9"/>
  <c r="K77" i="9"/>
  <c r="K76" i="9"/>
  <c r="K74" i="9"/>
  <c r="K73" i="9"/>
  <c r="K72" i="9"/>
  <c r="K71" i="9"/>
  <c r="K70" i="9"/>
  <c r="K45" i="9"/>
  <c r="K44" i="9"/>
  <c r="K42" i="9"/>
  <c r="K40" i="9"/>
  <c r="K38" i="9"/>
  <c r="K36" i="9"/>
  <c r="K43" i="9"/>
  <c r="K41" i="9"/>
  <c r="K39" i="9"/>
  <c r="K37" i="9"/>
  <c r="K17" i="9" l="1"/>
  <c r="K12" i="9"/>
  <c r="K11" i="9"/>
  <c r="K10" i="9"/>
  <c r="K83" i="9" l="1"/>
  <c r="K82" i="9"/>
  <c r="K81" i="9"/>
  <c r="K318" i="9" l="1"/>
  <c r="K317" i="9"/>
  <c r="K316" i="9"/>
  <c r="K315" i="9"/>
  <c r="K314" i="9"/>
  <c r="K153" i="9"/>
  <c r="K152" i="9"/>
  <c r="K87" i="9"/>
  <c r="K9" i="9" l="1"/>
  <c r="K88" i="9" l="1"/>
  <c r="I173" i="9" l="1"/>
  <c r="I172" i="9"/>
  <c r="I170" i="9"/>
  <c r="I169" i="9"/>
  <c r="I168" i="9"/>
  <c r="K156" i="9" l="1"/>
  <c r="K154" i="9"/>
  <c r="K300" i="9"/>
  <c r="K299" i="9"/>
  <c r="K298" i="9"/>
  <c r="K297" i="9"/>
  <c r="K296" i="9"/>
  <c r="K295" i="9"/>
  <c r="K294" i="9"/>
  <c r="K293" i="9"/>
  <c r="I293" i="9"/>
  <c r="K292" i="9"/>
  <c r="I292" i="9"/>
  <c r="K291" i="9"/>
  <c r="I291" i="9"/>
  <c r="K245" i="9"/>
  <c r="I245" i="9"/>
  <c r="K244" i="9"/>
  <c r="I244" i="9"/>
  <c r="K243" i="9"/>
  <c r="I243" i="9"/>
  <c r="K242" i="9"/>
  <c r="I242" i="9"/>
  <c r="K241" i="9"/>
  <c r="I241" i="9"/>
  <c r="K240" i="9"/>
  <c r="I240" i="9"/>
  <c r="K239" i="9"/>
  <c r="I239" i="9"/>
  <c r="K238" i="9"/>
  <c r="I238" i="9"/>
  <c r="K237" i="9"/>
  <c r="K236" i="9"/>
  <c r="K235" i="9"/>
  <c r="K234" i="9"/>
  <c r="K233" i="9"/>
  <c r="I233" i="9"/>
  <c r="K232" i="9"/>
  <c r="I232" i="9"/>
  <c r="K231" i="9"/>
  <c r="I231" i="9"/>
  <c r="K230" i="9"/>
  <c r="I230" i="9"/>
  <c r="K229" i="9"/>
  <c r="I229" i="9"/>
  <c r="K228" i="9"/>
  <c r="I228" i="9"/>
  <c r="K227" i="9"/>
  <c r="I227" i="9"/>
  <c r="K226" i="9"/>
  <c r="K225" i="9"/>
  <c r="K224" i="9"/>
  <c r="K223" i="9"/>
  <c r="K222" i="9"/>
  <c r="K221" i="9"/>
  <c r="K220" i="9"/>
  <c r="K219" i="9"/>
  <c r="K218" i="9"/>
  <c r="K217" i="9"/>
  <c r="K186" i="9"/>
  <c r="K185" i="9"/>
  <c r="K184" i="9"/>
  <c r="K183" i="9"/>
  <c r="K182" i="9"/>
  <c r="K181" i="9"/>
  <c r="K180" i="9"/>
  <c r="K167" i="9"/>
  <c r="I167" i="9"/>
  <c r="K166" i="9"/>
  <c r="I166" i="9"/>
  <c r="K165" i="9"/>
  <c r="I165" i="9"/>
  <c r="K164" i="9"/>
  <c r="I164" i="9"/>
  <c r="K163" i="9"/>
  <c r="I163" i="9"/>
  <c r="K162" i="9"/>
  <c r="I162" i="9"/>
  <c r="K161" i="9"/>
  <c r="I161" i="9"/>
  <c r="K160" i="9"/>
  <c r="I160" i="9"/>
  <c r="K342" i="9"/>
  <c r="I342" i="9"/>
  <c r="K341" i="9"/>
  <c r="I341" i="9"/>
  <c r="K340" i="9"/>
  <c r="I340" i="9"/>
  <c r="K339" i="9"/>
  <c r="I339" i="9"/>
  <c r="K338" i="9"/>
  <c r="I338" i="9"/>
  <c r="K337" i="9"/>
  <c r="I337" i="9"/>
  <c r="K331" i="9"/>
  <c r="I331" i="9"/>
  <c r="K336" i="9"/>
  <c r="I336" i="9"/>
  <c r="K335" i="9"/>
  <c r="I335" i="9"/>
  <c r="K334" i="9"/>
  <c r="I334" i="9"/>
  <c r="K333" i="9"/>
  <c r="I333" i="9"/>
  <c r="K97" i="9"/>
  <c r="I97" i="9"/>
  <c r="K96" i="9"/>
  <c r="I96" i="9"/>
  <c r="K95" i="9"/>
  <c r="I95" i="9"/>
  <c r="K94" i="9"/>
  <c r="K93" i="9"/>
  <c r="K92" i="9"/>
  <c r="K91" i="9"/>
  <c r="K90" i="9"/>
  <c r="K312" i="9"/>
  <c r="K311" i="9"/>
  <c r="K310" i="9"/>
  <c r="K309" i="9"/>
  <c r="K308" i="9"/>
  <c r="K307" i="9"/>
  <c r="K306" i="9"/>
  <c r="K305" i="9"/>
  <c r="K304" i="9"/>
  <c r="K303" i="9"/>
  <c r="K302" i="9"/>
  <c r="K25" i="9"/>
  <c r="I25" i="9"/>
  <c r="K24" i="9"/>
  <c r="I24" i="9"/>
  <c r="K23" i="9"/>
  <c r="I23" i="9"/>
  <c r="K22" i="9"/>
  <c r="I22" i="9"/>
  <c r="K21" i="9"/>
  <c r="I21" i="9"/>
  <c r="K20" i="9"/>
  <c r="I20" i="9"/>
  <c r="K19" i="9"/>
  <c r="I19" i="9"/>
  <c r="K8" i="9"/>
  <c r="K7" i="9"/>
  <c r="K6" i="9"/>
</calcChain>
</file>

<file path=xl/sharedStrings.xml><?xml version="1.0" encoding="utf-8"?>
<sst xmlns="http://schemas.openxmlformats.org/spreadsheetml/2006/main" count="3452" uniqueCount="1231">
  <si>
    <t>320*220*255</t>
    <phoneticPr fontId="2" type="noConversion"/>
  </si>
  <si>
    <t>435*265*250</t>
    <phoneticPr fontId="2" type="noConversion"/>
  </si>
  <si>
    <t>크런키 초코스틱</t>
  </si>
  <si>
    <t>땅콩 초코스틱</t>
  </si>
  <si>
    <t xml:space="preserve">코코넛 초코스틱 </t>
  </si>
  <si>
    <t>현미 초코스틱</t>
  </si>
  <si>
    <t>아몬드 초코스틱</t>
  </si>
  <si>
    <t>녹차(덖음세작)</t>
  </si>
  <si>
    <t>가루녹차</t>
  </si>
  <si>
    <t>284*190*165</t>
    <phoneticPr fontId="2" type="noConversion"/>
  </si>
  <si>
    <t>425*290*180</t>
    <phoneticPr fontId="2" type="noConversion"/>
  </si>
  <si>
    <t>꽃샘꿀유자차1KG</t>
  </si>
  <si>
    <t>꽃샘꿀생강차1KG</t>
  </si>
  <si>
    <t>꽃샘꿀레몬차1KG</t>
  </si>
  <si>
    <t>꽃샘꿀사과차1KG</t>
  </si>
  <si>
    <t>꽃샘꿀석류차1KG</t>
  </si>
  <si>
    <t>420*320*175</t>
  </si>
  <si>
    <t>팝캡(석류)</t>
    <phoneticPr fontId="2" type="noConversion"/>
  </si>
  <si>
    <t>팝캡(사과)</t>
    <phoneticPr fontId="2" type="noConversion"/>
  </si>
  <si>
    <t>팝캡(오렌지)</t>
    <phoneticPr fontId="2" type="noConversion"/>
  </si>
  <si>
    <t>530*265*160</t>
    <phoneticPr fontId="2" type="noConversion"/>
  </si>
  <si>
    <t>480*240*260</t>
    <phoneticPr fontId="2" type="noConversion"/>
  </si>
  <si>
    <t>490*350*360</t>
    <phoneticPr fontId="2" type="noConversion"/>
  </si>
  <si>
    <t>홍삼액에 인삼이 
뿌리채 120ml *10ea</t>
    <phoneticPr fontId="2" type="noConversion"/>
  </si>
  <si>
    <t>홍삼골드100ml*10ea</t>
    <phoneticPr fontId="2" type="noConversion"/>
  </si>
  <si>
    <t>120ml*10</t>
    <phoneticPr fontId="2" type="noConversion"/>
  </si>
  <si>
    <t>100ml*10</t>
    <phoneticPr fontId="2" type="noConversion"/>
  </si>
  <si>
    <t>70ml*21</t>
    <phoneticPr fontId="2" type="noConversion"/>
  </si>
  <si>
    <t>550*200*135</t>
    <phoneticPr fontId="2" type="noConversion"/>
  </si>
  <si>
    <t>400*315*365</t>
    <phoneticPr fontId="2" type="noConversion"/>
  </si>
  <si>
    <t>570*280*270</t>
    <phoneticPr fontId="2" type="noConversion"/>
  </si>
  <si>
    <t>410*260*205</t>
    <phoneticPr fontId="2" type="noConversion"/>
  </si>
  <si>
    <t>390*345*280</t>
    <phoneticPr fontId="2" type="noConversion"/>
  </si>
  <si>
    <t>HONEY CITRON TEA</t>
    <phoneticPr fontId="2" type="noConversion"/>
  </si>
  <si>
    <t>HONEY GINGER TEA</t>
    <phoneticPr fontId="2" type="noConversion"/>
  </si>
  <si>
    <t>HONEY LEMON TEA</t>
    <phoneticPr fontId="2" type="noConversion"/>
  </si>
  <si>
    <t>HONEY APPLE TEA</t>
    <phoneticPr fontId="2" type="noConversion"/>
  </si>
  <si>
    <t>HONEY POMEGRANATE PLUS</t>
    <phoneticPr fontId="2" type="noConversion"/>
  </si>
  <si>
    <t>제주감귤초콜릿 (소) - 5EA / CASE</t>
    <phoneticPr fontId="2" type="noConversion"/>
  </si>
  <si>
    <t>크런키 초코스틱</t>
    <phoneticPr fontId="2" type="noConversion"/>
  </si>
  <si>
    <t>375*305*185</t>
  </si>
  <si>
    <t>400*300*180</t>
  </si>
  <si>
    <t xml:space="preserve"> 270*200*185</t>
  </si>
  <si>
    <t xml:space="preserve"> 290*238*185</t>
  </si>
  <si>
    <t>390*240*180</t>
  </si>
  <si>
    <t>345*225*130</t>
  </si>
  <si>
    <t>300*255*175</t>
  </si>
  <si>
    <t>275*225*125</t>
  </si>
  <si>
    <t xml:space="preserve"> 240*200*115</t>
  </si>
  <si>
    <t>300*155*110</t>
  </si>
  <si>
    <t xml:space="preserve"> 395*250*180</t>
  </si>
  <si>
    <t>390*370*300</t>
  </si>
  <si>
    <t>585*335*335</t>
  </si>
  <si>
    <t>5ml * 10</t>
    <phoneticPr fontId="2" type="noConversion"/>
  </si>
  <si>
    <t>프리미엄 다크 초콜릿 TIN 62%</t>
    <phoneticPr fontId="2" type="noConversion"/>
  </si>
  <si>
    <t>프리미엄 다크 초콜릿 TIN 82%</t>
    <phoneticPr fontId="2" type="noConversion"/>
  </si>
  <si>
    <t>프리미엄 다크 초콜릿 TIN 92%</t>
    <phoneticPr fontId="2" type="noConversion"/>
  </si>
  <si>
    <t>제주감귤초콜릿 (대)</t>
    <phoneticPr fontId="2" type="noConversion"/>
  </si>
  <si>
    <t>제주감귤초콜릿 (중)</t>
    <phoneticPr fontId="2" type="noConversion"/>
  </si>
  <si>
    <t>제주생감귤초콜릿화이트 (중)</t>
    <phoneticPr fontId="2" type="noConversion"/>
  </si>
  <si>
    <t>ALMOND CHOCO STICK</t>
    <phoneticPr fontId="2" type="noConversion"/>
  </si>
  <si>
    <t>CRUNCHY CHOCO STICK</t>
    <phoneticPr fontId="2" type="noConversion"/>
  </si>
  <si>
    <t>PEANUT CHOCO STICK</t>
    <phoneticPr fontId="2" type="noConversion"/>
  </si>
  <si>
    <t>COCONUT CHOCO STICK</t>
    <phoneticPr fontId="2" type="noConversion"/>
  </si>
  <si>
    <t>BROWN RICE CHOCO STICK</t>
    <phoneticPr fontId="2" type="noConversion"/>
  </si>
  <si>
    <t>550*370*220</t>
    <phoneticPr fontId="2" type="noConversion"/>
  </si>
  <si>
    <t>유기농 쌀과자 떡뻥 (백미)</t>
  </si>
  <si>
    <t>유기농 쌀과자 떡뻥 (단호박)</t>
  </si>
  <si>
    <t>유기농 쌀과자 떡뻥 (고구마)</t>
  </si>
  <si>
    <t>유기농 쌀과자 떡뻥 (사과)</t>
  </si>
  <si>
    <t>유기농 쌀과자 떡뻥 (배)</t>
  </si>
  <si>
    <t>유기농 순한 쌀과자 (야채)</t>
  </si>
  <si>
    <t>유기농 순한 쌀과자 (과일)</t>
  </si>
  <si>
    <t>445*295*175</t>
  </si>
  <si>
    <t>400*300*260</t>
    <phoneticPr fontId="2" type="noConversion"/>
  </si>
  <si>
    <t>허니버터아몬드</t>
  </si>
  <si>
    <t>와사비맛아몬드</t>
  </si>
  <si>
    <t>허니레몬아몬드</t>
  </si>
  <si>
    <t>불닭볶음아몬드</t>
  </si>
  <si>
    <t>요구르트아몬드</t>
  </si>
  <si>
    <t>떡볶이맛아몬드</t>
  </si>
  <si>
    <t>바질페스토맛아몬드</t>
  </si>
  <si>
    <t>허니버터믹스넛</t>
  </si>
  <si>
    <t>315*365*245</t>
    <phoneticPr fontId="2" type="noConversion"/>
  </si>
  <si>
    <t>315*365*215</t>
    <phoneticPr fontId="2" type="noConversion"/>
  </si>
  <si>
    <t>저분자 콜라겐 비피더스 30포</t>
    <phoneticPr fontId="2" type="noConversion"/>
  </si>
  <si>
    <t>저분자 콜라겐 비피더스 50포</t>
    <phoneticPr fontId="2" type="noConversion"/>
  </si>
  <si>
    <t>625*503*395</t>
    <phoneticPr fontId="2" type="noConversion"/>
  </si>
  <si>
    <t>567*365*335</t>
    <phoneticPr fontId="2" type="noConversion"/>
  </si>
  <si>
    <t>수분가득 콜라겐 젤리 석류맛 25g * 14포</t>
    <phoneticPr fontId="2" type="noConversion"/>
  </si>
  <si>
    <t>수분가득 콜라겐 젤리 청포도맛 25g * 14포</t>
    <phoneticPr fontId="2" type="noConversion"/>
  </si>
  <si>
    <t>405*355*195</t>
    <phoneticPr fontId="2" type="noConversion"/>
  </si>
  <si>
    <t>350*260*320</t>
    <phoneticPr fontId="2" type="noConversion"/>
  </si>
  <si>
    <t>매콤달콤 떡볶이 140g in Cup</t>
    <phoneticPr fontId="2" type="noConversion"/>
  </si>
  <si>
    <t>매콤달콤 떡볶이 140g in Pouch</t>
    <phoneticPr fontId="2" type="noConversion"/>
  </si>
  <si>
    <t>매콤달콤 떡볶이 280g in Pouch</t>
    <phoneticPr fontId="2" type="noConversion"/>
  </si>
  <si>
    <t>화끈하고 매운 신 떡볶이 120g in Cup</t>
    <phoneticPr fontId="2" type="noConversion"/>
  </si>
  <si>
    <t>짜장 떡볶이 120g in Cup</t>
    <phoneticPr fontId="2" type="noConversion"/>
  </si>
  <si>
    <t>화끈하고 매운 신 떡볶이 120g in Pouch</t>
    <phoneticPr fontId="2" type="noConversion"/>
  </si>
  <si>
    <t>짜장 떡볶이 120g in Pouch</t>
    <phoneticPr fontId="2" type="noConversion"/>
  </si>
  <si>
    <t>화끈하고 매운 신 떡볶이 240g in Pouch</t>
    <phoneticPr fontId="2" type="noConversion"/>
  </si>
  <si>
    <t>짜장 떡볶이 240g in Pouch</t>
    <phoneticPr fontId="2" type="noConversion"/>
  </si>
  <si>
    <t>480*300*235</t>
    <phoneticPr fontId="2" type="noConversion"/>
  </si>
  <si>
    <t>350*290*190</t>
    <phoneticPr fontId="2" type="noConversion"/>
  </si>
  <si>
    <t>545*370*220</t>
    <phoneticPr fontId="2" type="noConversion"/>
  </si>
  <si>
    <t>555*445*355</t>
    <phoneticPr fontId="2" type="noConversion"/>
  </si>
  <si>
    <t>470*330*250</t>
    <phoneticPr fontId="2" type="noConversion"/>
  </si>
  <si>
    <t>RICE CRACKER</t>
    <phoneticPr fontId="2" type="noConversion"/>
  </si>
  <si>
    <t>G5 FIVE GRAIN CRACKER</t>
    <phoneticPr fontId="2" type="noConversion"/>
  </si>
  <si>
    <t>BANANA RICE CRACKER</t>
    <phoneticPr fontId="2" type="noConversion"/>
  </si>
  <si>
    <t>YOGURT RICE CRACKER</t>
    <phoneticPr fontId="2" type="noConversion"/>
  </si>
  <si>
    <t>STRAWBERRY RICE CRACKER</t>
    <phoneticPr fontId="2" type="noConversion"/>
  </si>
  <si>
    <t>BROWN RICE CRUNCHY BAR</t>
    <phoneticPr fontId="2" type="noConversion"/>
  </si>
  <si>
    <t>CHOCOLATE RICE CRACKER</t>
    <phoneticPr fontId="2" type="noConversion"/>
  </si>
  <si>
    <t>COFFEE RICE CRACKER</t>
    <phoneticPr fontId="2" type="noConversion"/>
  </si>
  <si>
    <t>쌀과자(오리지널)</t>
    <phoneticPr fontId="2" type="noConversion"/>
  </si>
  <si>
    <t>G5 오곡과자</t>
    <phoneticPr fontId="2" type="noConversion"/>
  </si>
  <si>
    <t>바나나 쌀과자</t>
    <phoneticPr fontId="2" type="noConversion"/>
  </si>
  <si>
    <t>요구르트 쌀과자</t>
    <phoneticPr fontId="2" type="noConversion"/>
  </si>
  <si>
    <t>딸기 쌀과자</t>
    <phoneticPr fontId="2" type="noConversion"/>
  </si>
  <si>
    <t>현미 크런치바</t>
    <phoneticPr fontId="2" type="noConversion"/>
  </si>
  <si>
    <t>초코봉 크런치</t>
    <phoneticPr fontId="2" type="noConversion"/>
  </si>
  <si>
    <t>커피봉 크런치</t>
    <phoneticPr fontId="2" type="noConversion"/>
  </si>
  <si>
    <t>330*320*275</t>
    <phoneticPr fontId="2" type="noConversion"/>
  </si>
  <si>
    <t>510*340*150</t>
    <phoneticPr fontId="2" type="noConversion"/>
  </si>
  <si>
    <t xml:space="preserve">케이뉴트라 콜라겐3.2 진 </t>
    <phoneticPr fontId="2" type="noConversion"/>
  </si>
  <si>
    <t>330*230*700</t>
    <phoneticPr fontId="2" type="noConversion"/>
  </si>
  <si>
    <t>HACCP</t>
    <phoneticPr fontId="2" type="noConversion"/>
  </si>
  <si>
    <t>293*256*175</t>
  </si>
  <si>
    <t>472*426*136</t>
  </si>
  <si>
    <t>237*237*280</t>
  </si>
  <si>
    <t>당면 (중국산)</t>
    <phoneticPr fontId="2" type="noConversion"/>
  </si>
  <si>
    <t>우동 (LL면)</t>
    <phoneticPr fontId="2" type="noConversion"/>
  </si>
  <si>
    <t>LONG LIFE UDON NOODLES</t>
    <phoneticPr fontId="2" type="noConversion"/>
  </si>
  <si>
    <t>365*270*115</t>
    <phoneticPr fontId="2" type="noConversion"/>
  </si>
  <si>
    <t>515*315*330</t>
    <phoneticPr fontId="2" type="noConversion"/>
  </si>
  <si>
    <t>맛김치 컵 70g</t>
    <phoneticPr fontId="2" type="noConversion"/>
  </si>
  <si>
    <t>MSG FREE 맛김치 210g</t>
    <phoneticPr fontId="2" type="noConversion"/>
  </si>
  <si>
    <t>맛김치 500g</t>
    <phoneticPr fontId="2" type="noConversion"/>
  </si>
  <si>
    <t>맛김치 300g</t>
    <phoneticPr fontId="2" type="noConversion"/>
  </si>
  <si>
    <t>맛김치 400g</t>
    <phoneticPr fontId="2" type="noConversion"/>
  </si>
  <si>
    <t>맛김치 1Kg</t>
    <phoneticPr fontId="2" type="noConversion"/>
  </si>
  <si>
    <t>볶음김치 40g</t>
    <phoneticPr fontId="2" type="noConversion"/>
  </si>
  <si>
    <t>무설탕 녹차밀크 잼</t>
    <phoneticPr fontId="2" type="noConversion"/>
  </si>
  <si>
    <t>무설탕 홍차밀크 잼</t>
    <phoneticPr fontId="2" type="noConversion"/>
  </si>
  <si>
    <t>무설탕 딸기 잼</t>
    <phoneticPr fontId="2" type="noConversion"/>
  </si>
  <si>
    <t>무설탕 블루베리 잼</t>
    <phoneticPr fontId="2" type="noConversion"/>
  </si>
  <si>
    <t>무설탕 멀베이 잼</t>
    <phoneticPr fontId="2" type="noConversion"/>
  </si>
  <si>
    <t>무설탕 골드키위 잼</t>
    <phoneticPr fontId="2" type="noConversion"/>
  </si>
  <si>
    <t>무설탕 자색고구마 잼</t>
    <phoneticPr fontId="2" type="noConversion"/>
  </si>
  <si>
    <t>무설탕 유자&amp;애플망고 잼</t>
    <phoneticPr fontId="2" type="noConversion"/>
  </si>
  <si>
    <t>무설탕 애플망고 잼</t>
    <phoneticPr fontId="2" type="noConversion"/>
  </si>
  <si>
    <t>무설탕 청포도 잼</t>
    <phoneticPr fontId="2" type="noConversion"/>
  </si>
  <si>
    <t>무설탕 복숭아 잼</t>
    <phoneticPr fontId="2" type="noConversion"/>
  </si>
  <si>
    <t>무설탕 사과 잼</t>
    <phoneticPr fontId="2" type="noConversion"/>
  </si>
  <si>
    <t>무설탕 무화과 잼</t>
    <phoneticPr fontId="2" type="noConversion"/>
  </si>
  <si>
    <t>무설탕 체리 잼</t>
    <phoneticPr fontId="2" type="noConversion"/>
  </si>
  <si>
    <t>아보카드 스프레드</t>
    <phoneticPr fontId="2" type="noConversion"/>
  </si>
  <si>
    <t>초코 견과 스프레드</t>
    <phoneticPr fontId="2" type="noConversion"/>
  </si>
  <si>
    <t>아몬드 100% 스프레드</t>
    <phoneticPr fontId="2" type="noConversion"/>
  </si>
  <si>
    <t>검정깨 스프레드</t>
    <phoneticPr fontId="2" type="noConversion"/>
  </si>
  <si>
    <t>땅콩 100% 스프레드</t>
    <phoneticPr fontId="2" type="noConversion"/>
  </si>
  <si>
    <t>피스타치오 스프레드</t>
    <phoneticPr fontId="2" type="noConversion"/>
  </si>
  <si>
    <t>320*270*110</t>
    <phoneticPr fontId="2" type="noConversion"/>
  </si>
  <si>
    <t>할랄 허니버터 아몬드 180g</t>
    <phoneticPr fontId="2" type="noConversion"/>
  </si>
  <si>
    <t>할랄 불닭볶음 아몬드 180g</t>
    <phoneticPr fontId="2" type="noConversion"/>
  </si>
  <si>
    <t>할랄 딸기 아몬드 180g</t>
    <phoneticPr fontId="2" type="noConversion"/>
  </si>
  <si>
    <t>330*260*230</t>
    <phoneticPr fontId="2" type="noConversion"/>
  </si>
  <si>
    <t>510*330*290</t>
    <phoneticPr fontId="2" type="noConversion"/>
  </si>
  <si>
    <t>참기름 (중국산 참깨 100%)</t>
    <phoneticPr fontId="2" type="noConversion"/>
  </si>
  <si>
    <t>360*240*200</t>
    <phoneticPr fontId="2" type="noConversion"/>
  </si>
  <si>
    <t>490*390*140</t>
    <phoneticPr fontId="2" type="noConversion"/>
  </si>
  <si>
    <t>POP CAP - POMEGRANATE</t>
    <phoneticPr fontId="2" type="noConversion"/>
  </si>
  <si>
    <t>POP CAP - GREEN APPLE</t>
    <phoneticPr fontId="2" type="noConversion"/>
  </si>
  <si>
    <t>POP CAP - ORANGE FLAVOR</t>
    <phoneticPr fontId="2" type="noConversion"/>
  </si>
  <si>
    <t>1500 ML</t>
    <phoneticPr fontId="2" type="noConversion"/>
  </si>
  <si>
    <t>500 ML</t>
    <phoneticPr fontId="2" type="noConversion"/>
  </si>
  <si>
    <t>HACCP , HALAL</t>
    <phoneticPr fontId="2" type="noConversion"/>
  </si>
  <si>
    <t>HACCP , FSSC22000</t>
    <phoneticPr fontId="2" type="noConversion"/>
  </si>
  <si>
    <t>NET WEIGHT</t>
    <phoneticPr fontId="2" type="noConversion"/>
  </si>
  <si>
    <t>QUANTITY
IN BOX</t>
    <phoneticPr fontId="2" type="noConversion"/>
  </si>
  <si>
    <t>HACCP</t>
  </si>
  <si>
    <t>HACCP</t>
    <phoneticPr fontId="2" type="noConversion"/>
  </si>
  <si>
    <t>HACCP , HALAL</t>
    <phoneticPr fontId="2" type="noConversion"/>
  </si>
  <si>
    <t>NP BEVERAGE</t>
    <phoneticPr fontId="2" type="noConversion"/>
  </si>
  <si>
    <t>BANDARAN</t>
    <phoneticPr fontId="2" type="noConversion"/>
  </si>
  <si>
    <t>BAN-DARAN</t>
    <phoneticPr fontId="2" type="noConversion"/>
  </si>
  <si>
    <t>BEBE</t>
    <phoneticPr fontId="2" type="noConversion"/>
  </si>
  <si>
    <t>TOPOKKI SAUCE</t>
    <phoneticPr fontId="2" type="noConversion"/>
  </si>
  <si>
    <t>HACCP , FSSC22000</t>
    <phoneticPr fontId="2" type="noConversion"/>
  </si>
  <si>
    <t>SESAME OIL (KOREAN SEASAME)</t>
    <phoneticPr fontId="2" type="noConversion"/>
  </si>
  <si>
    <t>SESAME OIL (CHINESE SEASAME)</t>
    <phoneticPr fontId="2" type="noConversion"/>
  </si>
  <si>
    <t>K-SALT</t>
    <phoneticPr fontId="2" type="noConversion"/>
  </si>
  <si>
    <t>HAEYEAREUM</t>
    <phoneticPr fontId="2" type="noConversion"/>
  </si>
  <si>
    <t>RED PEPPER POWDER</t>
    <phoneticPr fontId="2" type="noConversion"/>
  </si>
  <si>
    <t>N/A</t>
    <phoneticPr fontId="2" type="noConversion"/>
  </si>
  <si>
    <t>FROZEN DUMPLING (GYOJA)</t>
    <phoneticPr fontId="2" type="noConversion"/>
  </si>
  <si>
    <t>FROZEN DUMPLING (FRIED)</t>
    <phoneticPr fontId="2" type="noConversion"/>
  </si>
  <si>
    <t>FROZEN DUMPLING (KIMCHI)</t>
    <phoneticPr fontId="2" type="noConversion"/>
  </si>
  <si>
    <t>FROZEN DUMPLING (SEAFOOD)</t>
    <phoneticPr fontId="2" type="noConversion"/>
  </si>
  <si>
    <t>FROZEN DUMPLING (HAND MADE)</t>
    <phoneticPr fontId="2" type="noConversion"/>
  </si>
  <si>
    <t>FROZEN UDON NOODLES</t>
    <phoneticPr fontId="2" type="noConversion"/>
  </si>
  <si>
    <t>RED GINSENG DRINK WITH ROOT</t>
    <phoneticPr fontId="2" type="noConversion"/>
  </si>
  <si>
    <t>RED GINSENG DRINK GOLD</t>
    <phoneticPr fontId="2" type="noConversion"/>
  </si>
  <si>
    <t>EBICHE RED GINSENG EXTRACT</t>
    <phoneticPr fontId="2" type="noConversion"/>
  </si>
  <si>
    <t>EBICHE</t>
    <phoneticPr fontId="2" type="noConversion"/>
  </si>
  <si>
    <t>ANGOOK</t>
    <phoneticPr fontId="2" type="noConversion"/>
  </si>
  <si>
    <t>COLLAGEN JELLY (POMEGRANATE)</t>
    <phoneticPr fontId="2" type="noConversion"/>
  </si>
  <si>
    <t>KNUTRA</t>
    <phoneticPr fontId="2" type="noConversion"/>
  </si>
  <si>
    <t>VITAMIN HOUSE</t>
    <phoneticPr fontId="2" type="noConversion"/>
  </si>
  <si>
    <t>COLLAGEN JELLY (GREEN APPLE)</t>
    <phoneticPr fontId="2" type="noConversion"/>
  </si>
  <si>
    <t>KNUTRA COLLAGEN 3.2 TRUE (21BOTTLES)</t>
    <phoneticPr fontId="2" type="noConversion"/>
  </si>
  <si>
    <t>NUTS HOLIC</t>
    <phoneticPr fontId="2" type="noConversion"/>
  </si>
  <si>
    <t>MUGERBON</t>
    <phoneticPr fontId="2" type="noConversion"/>
  </si>
  <si>
    <t>TOPOKKI (SWEET &amp; SPICY TOPOKKI) IN CUP</t>
    <phoneticPr fontId="2" type="noConversion"/>
  </si>
  <si>
    <t>TOPOKKI (SWEET &amp; SPICY TOPOKKI) IN POUCH</t>
    <phoneticPr fontId="2" type="noConversion"/>
  </si>
  <si>
    <t>TOPOKKI (HOT &amp; SPICY TOPOKKI) IN CUP</t>
    <phoneticPr fontId="2" type="noConversion"/>
  </si>
  <si>
    <t>TOPOKKI (HOT &amp; SPICY TOPOKKI) IN POUCH</t>
    <phoneticPr fontId="2" type="noConversion"/>
  </si>
  <si>
    <t>TOPOKKI (JJAJANG TOPOKKI) IN CUP</t>
    <phoneticPr fontId="2" type="noConversion"/>
  </si>
  <si>
    <t>TOPOKKI (JJAJANG TOPOKKI) IN POUCH</t>
    <phoneticPr fontId="2" type="noConversion"/>
  </si>
  <si>
    <t>YOPOKKI</t>
    <phoneticPr fontId="2" type="noConversion"/>
  </si>
  <si>
    <t>WASABI POWDER</t>
    <phoneticPr fontId="2" type="noConversion"/>
  </si>
  <si>
    <t>BREAD CRUMBS (5mm)</t>
    <phoneticPr fontId="2" type="noConversion"/>
  </si>
  <si>
    <t>TEMPURA CRUMBS</t>
    <phoneticPr fontId="2" type="noConversion"/>
  </si>
  <si>
    <t>KOALA</t>
    <phoneticPr fontId="2" type="noConversion"/>
  </si>
  <si>
    <t>FARMER'S GARDEN</t>
    <phoneticPr fontId="2" type="noConversion"/>
  </si>
  <si>
    <t>WOOMTREE</t>
    <phoneticPr fontId="2" type="noConversion"/>
  </si>
  <si>
    <t>HACCP., HALAL</t>
    <phoneticPr fontId="2" type="noConversion"/>
  </si>
  <si>
    <t>SUNYOUNG</t>
    <phoneticPr fontId="2" type="noConversion"/>
  </si>
  <si>
    <t>JEKISS</t>
    <phoneticPr fontId="2" type="noConversion"/>
  </si>
  <si>
    <t>PREMIUM DARK [CHOCOLATE] 62%</t>
    <phoneticPr fontId="2" type="noConversion"/>
  </si>
  <si>
    <t>PREMIUM DARK [CHOCOLATE] 82%</t>
    <phoneticPr fontId="2" type="noConversion"/>
  </si>
  <si>
    <t>PREMIUM DARK [CHOCOLATE] 92%</t>
    <phoneticPr fontId="2" type="noConversion"/>
  </si>
  <si>
    <t>JEJU MANDARIN CHOCOLATE (L)</t>
    <phoneticPr fontId="2" type="noConversion"/>
  </si>
  <si>
    <t>JEJU MANDARIN CHOCOLATE (M)</t>
    <phoneticPr fontId="2" type="noConversion"/>
  </si>
  <si>
    <t>JEJU MANDARIN CHOCOLATE (S)</t>
    <phoneticPr fontId="2" type="noConversion"/>
  </si>
  <si>
    <t>ORANGE CHOCO  WHITE CHOCOLATE (M)</t>
    <phoneticPr fontId="2" type="noConversion"/>
  </si>
  <si>
    <t>CORN CEREAL FLAKE</t>
    <phoneticPr fontId="2" type="noConversion"/>
  </si>
  <si>
    <t>ALMOND CEREAL FLAKE</t>
    <phoneticPr fontId="2" type="noConversion"/>
  </si>
  <si>
    <t>FIVE GRAINS CHOCO CEREAL FLAKE</t>
    <phoneticPr fontId="2" type="noConversion"/>
  </si>
  <si>
    <t>MAMMOS</t>
    <phoneticPr fontId="2" type="noConversion"/>
  </si>
  <si>
    <t>OLIVE OIL &amp; SALTED SEAWEED</t>
    <phoneticPr fontId="2" type="noConversion"/>
  </si>
  <si>
    <t>HACCP , FSSC22000 , HALAL</t>
    <phoneticPr fontId="2" type="noConversion"/>
  </si>
  <si>
    <t>DODAM</t>
  </si>
  <si>
    <t>DODAM</t>
    <phoneticPr fontId="2" type="noConversion"/>
  </si>
  <si>
    <t>SSANGGYE</t>
    <phoneticPr fontId="2" type="noConversion"/>
  </si>
  <si>
    <t>GREEN TEA (TEA BAG)</t>
    <phoneticPr fontId="2" type="noConversion"/>
  </si>
  <si>
    <t>GREEN TEA (LEAF)</t>
    <phoneticPr fontId="2" type="noConversion"/>
  </si>
  <si>
    <t>GREEN TEA (POWDER)</t>
    <phoneticPr fontId="2" type="noConversion"/>
  </si>
  <si>
    <t>HONEY OMIJA TEA</t>
    <phoneticPr fontId="2" type="noConversion"/>
  </si>
  <si>
    <t>HONEY JUJUBE TEA</t>
    <phoneticPr fontId="2" type="noConversion"/>
  </si>
  <si>
    <t>KKOHSHAEM</t>
    <phoneticPr fontId="2" type="noConversion"/>
  </si>
  <si>
    <t>HACCP , BRC , HALAL</t>
    <phoneticPr fontId="2" type="noConversion"/>
  </si>
  <si>
    <t>HANIL</t>
    <phoneticPr fontId="2" type="noConversion"/>
  </si>
  <si>
    <t>TASTY CUP-SHAPED KIMCHI 70G</t>
  </si>
  <si>
    <t>MSG-FREE TASTY KIMCHI 210G</t>
  </si>
  <si>
    <t>TASTY KIMCHI 500G</t>
  </si>
  <si>
    <t>TASTY KIMCHI 300G</t>
  </si>
  <si>
    <t>TASTY KIMCHI 400G</t>
  </si>
  <si>
    <t>TASTY KIMCHI 1KG</t>
  </si>
  <si>
    <t>STIR FRIED KIMCHI 40G</t>
  </si>
  <si>
    <t>TIN-CAN KIMCHI (SLICED KIMCHI)</t>
    <phoneticPr fontId="2" type="noConversion"/>
  </si>
  <si>
    <t>TIN-CAN KIMCHI (STIR FRIED KIMCHI)</t>
    <phoneticPr fontId="2" type="noConversion"/>
  </si>
  <si>
    <t>TIN-CAN KIMCHI (MULTI PURPOSE KIMCHI)</t>
    <phoneticPr fontId="2" type="noConversion"/>
  </si>
  <si>
    <t>MIGACHAN</t>
    <phoneticPr fontId="2" type="noConversion"/>
  </si>
  <si>
    <t>MULTI BRAND</t>
  </si>
  <si>
    <t>MULTI BRAND</t>
    <phoneticPr fontId="2" type="noConversion"/>
  </si>
  <si>
    <t>BABY BATH&amp;SHAMPOO (ORGANIC)</t>
    <phoneticPr fontId="2" type="noConversion"/>
  </si>
  <si>
    <t>BUBBLE HAND WASH (ORGANIC)</t>
    <phoneticPr fontId="2" type="noConversion"/>
  </si>
  <si>
    <t>BABY  BODY MIST (ORGANIC)</t>
    <phoneticPr fontId="2" type="noConversion"/>
  </si>
  <si>
    <t>BABY OIL (ORGANIC)</t>
    <phoneticPr fontId="2" type="noConversion"/>
  </si>
  <si>
    <t>BABY LOTION (ORGANIC)</t>
    <phoneticPr fontId="2" type="noConversion"/>
  </si>
  <si>
    <t>HELLO BARUMI (ORGANIC)</t>
    <phoneticPr fontId="2" type="noConversion"/>
  </si>
  <si>
    <t>MORINGA TONER (ORGANIC)</t>
    <phoneticPr fontId="2" type="noConversion"/>
  </si>
  <si>
    <t>MORINGA LOTION (ORGANIC)</t>
    <phoneticPr fontId="2" type="noConversion"/>
  </si>
  <si>
    <t>APPLE AQUA MOISTURE CREAM (ORGANIC)</t>
    <phoneticPr fontId="2" type="noConversion"/>
  </si>
  <si>
    <t>MORINGA ANTI-WRINKLE EYE CREAM (ORGANIC)</t>
    <phoneticPr fontId="2" type="noConversion"/>
  </si>
  <si>
    <t>MILD NATURAL HAND CREAM (ORGANIC)</t>
    <phoneticPr fontId="2" type="noConversion"/>
  </si>
  <si>
    <t>ALOE MASK PACK (ORGANIC)</t>
    <phoneticPr fontId="2" type="noConversion"/>
  </si>
  <si>
    <t>COLLAGEN MASK PACK (ORGANIC)</t>
    <phoneticPr fontId="2" type="noConversion"/>
  </si>
  <si>
    <t>GREEN TEA MASK PACK (ORGANIC)</t>
    <phoneticPr fontId="2" type="noConversion"/>
  </si>
  <si>
    <t>RICE BRAN MASK PACK (ORGANIC)</t>
    <phoneticPr fontId="2" type="noConversion"/>
  </si>
  <si>
    <t>ROSE ANTI-WRINKLE MASK PACK (ORGANIC)</t>
    <phoneticPr fontId="2" type="noConversion"/>
  </si>
  <si>
    <t>CHOBS</t>
    <phoneticPr fontId="2" type="noConversion"/>
  </si>
  <si>
    <t>FOOT THERAPY FOREST SAP PATCH 10P</t>
    <phoneticPr fontId="2" type="noConversion"/>
  </si>
  <si>
    <t>FOOT THERAPY WARM SAP PATCH 10P</t>
    <phoneticPr fontId="2" type="noConversion"/>
  </si>
  <si>
    <t>FOOT THERAPY LAVENDER SAP PATCH 10P</t>
    <phoneticPr fontId="2" type="noConversion"/>
  </si>
  <si>
    <t>FOOT THERAPY EUCALYPTUS SAP PATCH 10P</t>
    <phoneticPr fontId="2" type="noConversion"/>
  </si>
  <si>
    <t xml:space="preserve">VITAMIN LEG MOISTURIZING PACK </t>
    <phoneticPr fontId="2" type="noConversion"/>
  </si>
  <si>
    <t>FOOT THERAPY FOREST SAP PATCH 14P</t>
    <phoneticPr fontId="2" type="noConversion"/>
  </si>
  <si>
    <t>FOOT THERAPY BAMBOO SAP PATCH 14P</t>
    <phoneticPr fontId="2" type="noConversion"/>
  </si>
  <si>
    <t>FOOT THERAPY WARM SAP PATCH 14P</t>
    <phoneticPr fontId="2" type="noConversion"/>
  </si>
  <si>
    <t>FOOT THERAPY LAVENDER SAP PATCH 14P</t>
    <phoneticPr fontId="2" type="noConversion"/>
  </si>
  <si>
    <t>FOOT THERAPY ROSE SAP PATCH 14P</t>
    <phoneticPr fontId="2" type="noConversion"/>
  </si>
  <si>
    <t>FOOT THERAPY EUCALYPTUS SAP PATCH 14P</t>
    <phoneticPr fontId="2" type="noConversion"/>
  </si>
  <si>
    <t>RESTUP</t>
    <phoneticPr fontId="2" type="noConversion"/>
  </si>
  <si>
    <t>AQUA FACTOR MASK</t>
    <phoneticPr fontId="2" type="noConversion"/>
  </si>
  <si>
    <t>TEA TREE ESSENCE CALMING MASK</t>
    <phoneticPr fontId="2" type="noConversion"/>
  </si>
  <si>
    <t>VITA REAL WHITENING MOISTURZING</t>
    <phoneticPr fontId="2" type="noConversion"/>
  </si>
  <si>
    <t>GRAPE DAILY MASK PACK</t>
    <phoneticPr fontId="2" type="noConversion"/>
  </si>
  <si>
    <t>STRAWBERRY DAILY MASK PACK</t>
    <phoneticPr fontId="2" type="noConversion"/>
  </si>
  <si>
    <t>LEMON DAILY MASK PACK</t>
    <phoneticPr fontId="2" type="noConversion"/>
  </si>
  <si>
    <t>GRAPE DAILY MASK (SKIN ELASTICITY) - BULK</t>
    <phoneticPr fontId="2" type="noConversion"/>
  </si>
  <si>
    <t>TOTAL CARE WHITENING SHEET MASK-A</t>
    <phoneticPr fontId="2" type="noConversion"/>
  </si>
  <si>
    <t>TOTAL CARE WHITENING SHEET MASK-B</t>
    <phoneticPr fontId="2" type="noConversion"/>
  </si>
  <si>
    <t>DETOX WRAP [HAIR PACK]</t>
    <phoneticPr fontId="2" type="noConversion"/>
  </si>
  <si>
    <t>FOOT REST [FOOT PACK] 1PAIR</t>
    <phoneticPr fontId="2" type="noConversion"/>
  </si>
  <si>
    <t>COTTON HANDY [HAND PACK] 1PAIR</t>
    <phoneticPr fontId="2" type="noConversion"/>
  </si>
  <si>
    <t>ISO9001, ISO14001</t>
    <phoneticPr fontId="2" type="noConversion"/>
  </si>
  <si>
    <t>WIMS8</t>
    <phoneticPr fontId="2" type="noConversion"/>
  </si>
  <si>
    <t>KOREAN RICE</t>
    <phoneticPr fontId="2" type="noConversion"/>
  </si>
  <si>
    <t>JAPCHAE SAUCE</t>
    <phoneticPr fontId="2" type="noConversion"/>
  </si>
  <si>
    <t>HOT SPICY SAUCE</t>
    <phoneticPr fontId="2" type="noConversion"/>
  </si>
  <si>
    <t>GOCHUJANG SAUCE FOR BIBIMBAB</t>
    <phoneticPr fontId="2" type="noConversion"/>
  </si>
  <si>
    <t>TOPOKKI SAUCE - FOOD SERVICE</t>
    <phoneticPr fontId="2" type="noConversion"/>
  </si>
  <si>
    <t>JAPCHAE SAUCE - FOOD SERVICE</t>
    <phoneticPr fontId="2" type="noConversion"/>
  </si>
  <si>
    <t>16 RRP</t>
    <phoneticPr fontId="2" type="noConversion"/>
  </si>
  <si>
    <t>12 EA</t>
  </si>
  <si>
    <t>12 EA</t>
    <phoneticPr fontId="2" type="noConversion"/>
  </si>
  <si>
    <t>20 EA</t>
  </si>
  <si>
    <t>20 EA</t>
    <phoneticPr fontId="2" type="noConversion"/>
  </si>
  <si>
    <t>BOX</t>
    <phoneticPr fontId="2" type="noConversion"/>
  </si>
  <si>
    <t>PET</t>
  </si>
  <si>
    <t>PET</t>
    <phoneticPr fontId="2" type="noConversion"/>
  </si>
  <si>
    <t>24 EA</t>
    <phoneticPr fontId="2" type="noConversion"/>
  </si>
  <si>
    <t>8 EA</t>
    <phoneticPr fontId="2" type="noConversion"/>
  </si>
  <si>
    <t>6 EA</t>
    <phoneticPr fontId="2" type="noConversion"/>
  </si>
  <si>
    <t>1 EA</t>
    <phoneticPr fontId="2" type="noConversion"/>
  </si>
  <si>
    <t>BOTTLE</t>
    <phoneticPr fontId="2" type="noConversion"/>
  </si>
  <si>
    <t>PP CASE</t>
    <phoneticPr fontId="2" type="noConversion"/>
  </si>
  <si>
    <t>POUCH</t>
  </si>
  <si>
    <t>POUCH</t>
    <phoneticPr fontId="2" type="noConversion"/>
  </si>
  <si>
    <t>GLASS BTL</t>
  </si>
  <si>
    <t>GLASS BTL</t>
    <phoneticPr fontId="2" type="noConversion"/>
  </si>
  <si>
    <t>BAG IN PAIL</t>
    <phoneticPr fontId="2" type="noConversion"/>
  </si>
  <si>
    <t>50 EA</t>
    <phoneticPr fontId="2" type="noConversion"/>
  </si>
  <si>
    <t>2 kg</t>
    <phoneticPr fontId="2" type="noConversion"/>
  </si>
  <si>
    <t>14 kg</t>
    <phoneticPr fontId="2" type="noConversion"/>
  </si>
  <si>
    <t>851 g</t>
    <phoneticPr fontId="2" type="noConversion"/>
  </si>
  <si>
    <t>40 EA</t>
    <phoneticPr fontId="2" type="noConversion"/>
  </si>
  <si>
    <t>10 EA</t>
    <phoneticPr fontId="2" type="noConversion"/>
  </si>
  <si>
    <t>200 g</t>
    <phoneticPr fontId="2" type="noConversion"/>
  </si>
  <si>
    <t>200g * 5ea</t>
    <phoneticPr fontId="2" type="noConversion"/>
  </si>
  <si>
    <t>30 EA</t>
    <phoneticPr fontId="2" type="noConversion"/>
  </si>
  <si>
    <t>CUP</t>
  </si>
  <si>
    <t>CUP</t>
    <phoneticPr fontId="2" type="noConversion"/>
  </si>
  <si>
    <t>FROZEN (-18℃)</t>
  </si>
  <si>
    <t>FROZEN (-18℃)</t>
    <phoneticPr fontId="2" type="noConversion"/>
  </si>
  <si>
    <t>12 MONTH</t>
  </si>
  <si>
    <t>12 MONTH</t>
    <phoneticPr fontId="2" type="noConversion"/>
  </si>
  <si>
    <t>AMBIENT</t>
  </si>
  <si>
    <t>AMBIENT</t>
    <phoneticPr fontId="2" type="noConversion"/>
  </si>
  <si>
    <t>24 MONTH</t>
  </si>
  <si>
    <t>24 MONTH</t>
    <phoneticPr fontId="2" type="noConversion"/>
  </si>
  <si>
    <t>18 MONTH</t>
  </si>
  <si>
    <t>60 MONTH</t>
  </si>
  <si>
    <t>60 MONTH</t>
    <phoneticPr fontId="2" type="noConversion"/>
  </si>
  <si>
    <t>18 MONTH</t>
    <phoneticPr fontId="2" type="noConversion"/>
  </si>
  <si>
    <t>AMBIENT</t>
    <phoneticPr fontId="2" type="noConversion"/>
  </si>
  <si>
    <t>36 MONTH</t>
    <phoneticPr fontId="2" type="noConversion"/>
  </si>
  <si>
    <t>100 EA</t>
    <phoneticPr fontId="2" type="noConversion"/>
  </si>
  <si>
    <t>60 EA</t>
    <phoneticPr fontId="2" type="noConversion"/>
  </si>
  <si>
    <t>5 EA</t>
    <phoneticPr fontId="2" type="noConversion"/>
  </si>
  <si>
    <t>32 EA</t>
    <phoneticPr fontId="2" type="noConversion"/>
  </si>
  <si>
    <t>15 EA</t>
    <phoneticPr fontId="2" type="noConversion"/>
  </si>
  <si>
    <t>16 EA</t>
    <phoneticPr fontId="2" type="noConversion"/>
  </si>
  <si>
    <t>36 EA</t>
    <phoneticPr fontId="2" type="noConversion"/>
  </si>
  <si>
    <t>18 EA</t>
    <phoneticPr fontId="2" type="noConversion"/>
  </si>
  <si>
    <t>SEAWEED SNACK (SPICY)</t>
    <phoneticPr fontId="2" type="noConversion"/>
  </si>
  <si>
    <t>SEAWEED SNACK (ALMOND)</t>
    <phoneticPr fontId="2" type="noConversion"/>
  </si>
  <si>
    <t>EYN</t>
    <phoneticPr fontId="2" type="noConversion"/>
  </si>
  <si>
    <t>20 g</t>
    <phoneticPr fontId="2" type="noConversion"/>
  </si>
  <si>
    <t>96 EA</t>
    <phoneticPr fontId="2" type="noConversion"/>
  </si>
  <si>
    <t>HACCP ,  HALAL</t>
    <phoneticPr fontId="2" type="noConversion"/>
  </si>
  <si>
    <t>40 g</t>
    <phoneticPr fontId="2" type="noConversion"/>
  </si>
  <si>
    <t>235 g</t>
  </si>
  <si>
    <t>235 g</t>
    <phoneticPr fontId="2" type="noConversion"/>
  </si>
  <si>
    <t>1.2g * 40T</t>
    <phoneticPr fontId="2" type="noConversion"/>
  </si>
  <si>
    <t>1 kg</t>
    <phoneticPr fontId="2" type="noConversion"/>
  </si>
  <si>
    <t>300 g</t>
    <phoneticPr fontId="2" type="noConversion"/>
  </si>
  <si>
    <t>500 g</t>
    <phoneticPr fontId="2" type="noConversion"/>
  </si>
  <si>
    <t>680 g</t>
    <phoneticPr fontId="2" type="noConversion"/>
  </si>
  <si>
    <t>25 EA</t>
    <phoneticPr fontId="2" type="noConversion"/>
  </si>
  <si>
    <t>160 g</t>
    <phoneticPr fontId="2" type="noConversion"/>
  </si>
  <si>
    <t>70 g</t>
    <phoneticPr fontId="2" type="noConversion"/>
  </si>
  <si>
    <t>210 g</t>
    <phoneticPr fontId="2" type="noConversion"/>
  </si>
  <si>
    <t>400 g</t>
    <phoneticPr fontId="2" type="noConversion"/>
  </si>
  <si>
    <t>48 EA</t>
    <phoneticPr fontId="2" type="noConversion"/>
  </si>
  <si>
    <t>72 EA</t>
    <phoneticPr fontId="2" type="noConversion"/>
  </si>
  <si>
    <t>5 kg</t>
    <phoneticPr fontId="2" type="noConversion"/>
  </si>
  <si>
    <t>10 kg</t>
    <phoneticPr fontId="2" type="noConversion"/>
  </si>
  <si>
    <t>2 EA</t>
    <phoneticPr fontId="2" type="noConversion"/>
  </si>
  <si>
    <t>25 g</t>
    <phoneticPr fontId="2" type="noConversion"/>
  </si>
  <si>
    <t>350 ml</t>
    <phoneticPr fontId="2" type="noConversion"/>
  </si>
  <si>
    <t>300 ml</t>
    <phoneticPr fontId="2" type="noConversion"/>
  </si>
  <si>
    <t>100 ml</t>
    <phoneticPr fontId="2" type="noConversion"/>
  </si>
  <si>
    <t>110 ml</t>
    <phoneticPr fontId="2" type="noConversion"/>
  </si>
  <si>
    <t>50 ml</t>
    <phoneticPr fontId="2" type="noConversion"/>
  </si>
  <si>
    <t>120 ml</t>
    <phoneticPr fontId="2" type="noConversion"/>
  </si>
  <si>
    <t>15 ml</t>
    <phoneticPr fontId="2" type="noConversion"/>
  </si>
  <si>
    <t>35 ml</t>
    <phoneticPr fontId="2" type="noConversion"/>
  </si>
  <si>
    <t>35 EA</t>
    <phoneticPr fontId="2" type="noConversion"/>
  </si>
  <si>
    <t>28 EA</t>
    <phoneticPr fontId="2" type="noConversion"/>
  </si>
  <si>
    <t>42 EA</t>
    <phoneticPr fontId="2" type="noConversion"/>
  </si>
  <si>
    <t>25 ml</t>
    <phoneticPr fontId="2" type="noConversion"/>
  </si>
  <si>
    <t>12 ml</t>
    <phoneticPr fontId="2" type="noConversion"/>
  </si>
  <si>
    <t>180 EA</t>
    <phoneticPr fontId="2" type="noConversion"/>
  </si>
  <si>
    <t>10ea * 40EA</t>
    <phoneticPr fontId="2" type="noConversion"/>
  </si>
  <si>
    <t>10ea * 50EA</t>
    <phoneticPr fontId="2" type="noConversion"/>
  </si>
  <si>
    <t>10ea * 48EA</t>
    <phoneticPr fontId="2" type="noConversion"/>
  </si>
  <si>
    <t>10ea * 20EA</t>
    <phoneticPr fontId="2" type="noConversion"/>
  </si>
  <si>
    <t>10ea * 42EA</t>
    <phoneticPr fontId="2" type="noConversion"/>
  </si>
  <si>
    <t>115 g</t>
    <phoneticPr fontId="2" type="noConversion"/>
  </si>
  <si>
    <t>150 g</t>
    <phoneticPr fontId="2" type="noConversion"/>
  </si>
  <si>
    <t>86 EA</t>
    <phoneticPr fontId="2" type="noConversion"/>
  </si>
  <si>
    <t>ALOE VERA JUICE - ORIGINAL FLAVOR</t>
    <phoneticPr fontId="2" type="noConversion"/>
  </si>
  <si>
    <t>ALOE VERA JUICE - POMEGRANATE FLAVOR</t>
    <phoneticPr fontId="2" type="noConversion"/>
  </si>
  <si>
    <t>ALOE VERA JUICE - MANGO FLAVOR</t>
    <phoneticPr fontId="2" type="noConversion"/>
  </si>
  <si>
    <t>ALOE VERA JUICE - COCONUT FLAVOR</t>
    <phoneticPr fontId="2" type="noConversion"/>
  </si>
  <si>
    <t>3 kg</t>
    <phoneticPr fontId="2" type="noConversion"/>
  </si>
  <si>
    <t>3 EA</t>
    <phoneticPr fontId="2" type="noConversion"/>
  </si>
  <si>
    <t>20 g</t>
    <phoneticPr fontId="2" type="noConversion"/>
  </si>
  <si>
    <t>100 g</t>
    <phoneticPr fontId="2" type="noConversion"/>
  </si>
  <si>
    <t>125 g</t>
    <phoneticPr fontId="2" type="noConversion"/>
  </si>
  <si>
    <t>170 g</t>
    <phoneticPr fontId="2" type="noConversion"/>
  </si>
  <si>
    <t>1 kg</t>
    <phoneticPr fontId="2" type="noConversion"/>
  </si>
  <si>
    <t>240 g</t>
    <phoneticPr fontId="2" type="noConversion"/>
  </si>
  <si>
    <t>220 g</t>
    <phoneticPr fontId="2" type="noConversion"/>
  </si>
  <si>
    <t>180 ml</t>
    <phoneticPr fontId="2" type="noConversion"/>
  </si>
  <si>
    <t>738 g</t>
    <phoneticPr fontId="2" type="noConversion"/>
  </si>
  <si>
    <t>851 g</t>
    <phoneticPr fontId="2" type="noConversion"/>
  </si>
  <si>
    <t>200 g</t>
    <phoneticPr fontId="2" type="noConversion"/>
  </si>
  <si>
    <t>60 g</t>
    <phoneticPr fontId="2" type="noConversion"/>
  </si>
  <si>
    <t>350 g</t>
    <phoneticPr fontId="2" type="noConversion"/>
  </si>
  <si>
    <t>630 g</t>
    <phoneticPr fontId="2" type="noConversion"/>
  </si>
  <si>
    <t>210 g</t>
    <phoneticPr fontId="2" type="noConversion"/>
  </si>
  <si>
    <t>160 g</t>
    <phoneticPr fontId="2" type="noConversion"/>
  </si>
  <si>
    <t>180 g</t>
    <phoneticPr fontId="2" type="noConversion"/>
  </si>
  <si>
    <t>140 g</t>
    <phoneticPr fontId="2" type="noConversion"/>
  </si>
  <si>
    <t>280 g</t>
    <phoneticPr fontId="2" type="noConversion"/>
  </si>
  <si>
    <t>120 g</t>
    <phoneticPr fontId="2" type="noConversion"/>
  </si>
  <si>
    <t>240 g</t>
    <phoneticPr fontId="2" type="noConversion"/>
  </si>
  <si>
    <t>54 g</t>
    <phoneticPr fontId="2" type="noConversion"/>
  </si>
  <si>
    <t>51 g</t>
    <phoneticPr fontId="2" type="noConversion"/>
  </si>
  <si>
    <t>180 g</t>
    <phoneticPr fontId="2" type="noConversion"/>
  </si>
  <si>
    <t>170 g</t>
    <phoneticPr fontId="2" type="noConversion"/>
  </si>
  <si>
    <t>80 g</t>
    <phoneticPr fontId="2" type="noConversion"/>
  </si>
  <si>
    <t>288 g</t>
    <phoneticPr fontId="2" type="noConversion"/>
  </si>
  <si>
    <t>72 g</t>
    <phoneticPr fontId="2" type="noConversion"/>
  </si>
  <si>
    <t>310 g</t>
    <phoneticPr fontId="2" type="noConversion"/>
  </si>
  <si>
    <t>220 g</t>
    <phoneticPr fontId="2" type="noConversion"/>
  </si>
  <si>
    <t>520 g</t>
    <phoneticPr fontId="2" type="noConversion"/>
  </si>
  <si>
    <t>70 g</t>
    <phoneticPr fontId="2" type="noConversion"/>
  </si>
  <si>
    <t>HACCP , FSSC22000 , HALAL , KOSHER</t>
  </si>
  <si>
    <t>HACCP , FSSC22000 , HALAL , KOSHER</t>
    <phoneticPr fontId="2" type="noConversion"/>
  </si>
  <si>
    <t>INSTANT COOKED RICE</t>
  </si>
  <si>
    <t>INSTANT COOKED RICE (UNPOLISHED)</t>
  </si>
  <si>
    <t>210g</t>
    <phoneticPr fontId="2" type="noConversion"/>
  </si>
  <si>
    <t>HACCP / FSSC22000</t>
    <phoneticPr fontId="2" type="noConversion"/>
  </si>
  <si>
    <t>JN-SN-0001</t>
    <phoneticPr fontId="2" type="noConversion"/>
  </si>
  <si>
    <t>JN-BE-0001</t>
    <phoneticPr fontId="2" type="noConversion"/>
  </si>
  <si>
    <t>JN-TE-0001</t>
    <phoneticPr fontId="2" type="noConversion"/>
  </si>
  <si>
    <t>JN-JA-0001</t>
    <phoneticPr fontId="2" type="noConversion"/>
  </si>
  <si>
    <t>JN-NT-0001</t>
    <phoneticPr fontId="2" type="noConversion"/>
  </si>
  <si>
    <t>JN-FO-0001</t>
    <phoneticPr fontId="2" type="noConversion"/>
  </si>
  <si>
    <t>JN-SP-0001</t>
    <phoneticPr fontId="2" type="noConversion"/>
  </si>
  <si>
    <t>JN-KI-0001</t>
    <phoneticPr fontId="2" type="noConversion"/>
  </si>
  <si>
    <t>JN-NO-0001</t>
    <phoneticPr fontId="2" type="noConversion"/>
  </si>
  <si>
    <t>JN-SW-0001</t>
    <phoneticPr fontId="2" type="noConversion"/>
  </si>
  <si>
    <t>JN-CO-0001</t>
    <phoneticPr fontId="2" type="noConversion"/>
  </si>
  <si>
    <t>JN-FM-0001</t>
    <phoneticPr fontId="2" type="noConversion"/>
  </si>
  <si>
    <t>JN-HF-0001</t>
    <phoneticPr fontId="2" type="noConversion"/>
  </si>
  <si>
    <t>JN-HG-0001</t>
    <phoneticPr fontId="2" type="noConversion"/>
  </si>
  <si>
    <t>JN-BF-0001</t>
    <phoneticPr fontId="2" type="noConversion"/>
  </si>
  <si>
    <t>JN-RI-0001</t>
    <phoneticPr fontId="2" type="noConversion"/>
  </si>
  <si>
    <t>JN-DU-0001</t>
    <phoneticPr fontId="2" type="noConversion"/>
  </si>
  <si>
    <t>JN-BE-0002</t>
  </si>
  <si>
    <t>JN-BE-0003</t>
  </si>
  <si>
    <t>JN-BE-0004</t>
  </si>
  <si>
    <t>JN-BE-0005</t>
  </si>
  <si>
    <t>JN-BE-0006</t>
  </si>
  <si>
    <t>JN-BE-0007</t>
  </si>
  <si>
    <t>JN-BE-0008</t>
  </si>
  <si>
    <t>JN-BF-0002</t>
  </si>
  <si>
    <t>JN-BF-0003</t>
  </si>
  <si>
    <t>JN-BF-0004</t>
  </si>
  <si>
    <t>JN-BF-0005</t>
  </si>
  <si>
    <t>JN-BF-0006</t>
  </si>
  <si>
    <t>JN-BF-0007</t>
  </si>
  <si>
    <t>JN-CS-0008</t>
  </si>
  <si>
    <t>JN-CS-0009</t>
  </si>
  <si>
    <t>JN-CS-0010</t>
  </si>
  <si>
    <t>JN-CS-0011</t>
  </si>
  <si>
    <t>JN-CS-0012</t>
  </si>
  <si>
    <t>JN-CS-0013</t>
  </si>
  <si>
    <t>JN-CS-0014</t>
  </si>
  <si>
    <t>JN-CS-0015</t>
  </si>
  <si>
    <t>JN-CS-0016</t>
  </si>
  <si>
    <t>JN-CS-0019</t>
  </si>
  <si>
    <t>JN-CS-0020</t>
  </si>
  <si>
    <t>JN-CS-0021</t>
  </si>
  <si>
    <t>JN-CS-0022</t>
  </si>
  <si>
    <t>JN-CS-0023</t>
  </si>
  <si>
    <t>JN-CS-0024</t>
  </si>
  <si>
    <t>JN-CS-0025</t>
  </si>
  <si>
    <t>JN-CS-0026</t>
  </si>
  <si>
    <t>JN-DU-0002</t>
  </si>
  <si>
    <t>JN-DU-0003</t>
  </si>
  <si>
    <t>JN-DU-0004</t>
  </si>
  <si>
    <t>JN-DU-0005</t>
  </si>
  <si>
    <t>JN-FO-0002</t>
  </si>
  <si>
    <t>JN-HF-0002</t>
  </si>
  <si>
    <t>JN-HF-0003</t>
  </si>
  <si>
    <t>JN-HF-0004</t>
  </si>
  <si>
    <t>JN-HF-0005</t>
  </si>
  <si>
    <t>JN-HF-0006</t>
  </si>
  <si>
    <t>JN-HF-0007</t>
  </si>
  <si>
    <t>JN-HF-0008</t>
  </si>
  <si>
    <t>JN-JA-0002</t>
  </si>
  <si>
    <t>JN-JA-0003</t>
  </si>
  <si>
    <t>JN-JA-0004</t>
  </si>
  <si>
    <t>JN-JA-0005</t>
  </si>
  <si>
    <t>JN-JA-0006</t>
  </si>
  <si>
    <t>JN-JA-0007</t>
  </si>
  <si>
    <t>JN-JA-0008</t>
  </si>
  <si>
    <t>JN-JA-0009</t>
  </si>
  <si>
    <t>JN-JA-0010</t>
  </si>
  <si>
    <t>JN-JA-0011</t>
  </si>
  <si>
    <t>JN-JA-0012</t>
  </si>
  <si>
    <t>JN-JA-0013</t>
  </si>
  <si>
    <t>JN-JA-0014</t>
  </si>
  <si>
    <t>JN-JA-0015</t>
  </si>
  <si>
    <t>JN-JA-0016</t>
  </si>
  <si>
    <t>JN-JA-0017</t>
  </si>
  <si>
    <t>JN-JA-0018</t>
  </si>
  <si>
    <t>JN-JA-0019</t>
  </si>
  <si>
    <t>JN-JA-0020</t>
  </si>
  <si>
    <t>JN-KI-0002</t>
  </si>
  <si>
    <t>JN-KI-0003</t>
  </si>
  <si>
    <t>JN-KI-0004</t>
  </si>
  <si>
    <t>JN-KI-0005</t>
  </si>
  <si>
    <t>JN-KI-0006</t>
  </si>
  <si>
    <t>JN-KI-0007</t>
  </si>
  <si>
    <t>JN-KI-0008</t>
  </si>
  <si>
    <t>JN-KI-0009</t>
  </si>
  <si>
    <t>JN-KI-0010</t>
  </si>
  <si>
    <t>JN-NO-0002</t>
  </si>
  <si>
    <t>JN-NO-0003</t>
  </si>
  <si>
    <t>JN-NO-0004</t>
  </si>
  <si>
    <t>JN-NO-0005</t>
  </si>
  <si>
    <t>JN-NT-0002</t>
  </si>
  <si>
    <t>JN-NT-0003</t>
  </si>
  <si>
    <t>JN-NT-0004</t>
  </si>
  <si>
    <t>JN-NT-0005</t>
  </si>
  <si>
    <t>JN-NT-0006</t>
  </si>
  <si>
    <t>JN-NT-0007</t>
  </si>
  <si>
    <t>JN-NT-0008</t>
  </si>
  <si>
    <t>JN-NT-0009</t>
  </si>
  <si>
    <t>JN-NT-0010</t>
  </si>
  <si>
    <t>JN-NT-0011</t>
  </si>
  <si>
    <t>JN-NT-0012</t>
  </si>
  <si>
    <t>JN-NT-0013</t>
  </si>
  <si>
    <t>JN-NT-0014</t>
  </si>
  <si>
    <t>JN-RI-0002</t>
  </si>
  <si>
    <t>JN-RI-0003</t>
  </si>
  <si>
    <t>JN-RI-0004</t>
  </si>
  <si>
    <t>JN-RI-0005</t>
  </si>
  <si>
    <t>JN-RI-0006</t>
  </si>
  <si>
    <t>JN-RI-0007</t>
  </si>
  <si>
    <t>JN-RI-0008</t>
  </si>
  <si>
    <t>JN-RI-0009</t>
  </si>
  <si>
    <t>JN-RI-0010</t>
  </si>
  <si>
    <t>JN-RI-0011</t>
  </si>
  <si>
    <t>JN-RI-0012</t>
  </si>
  <si>
    <t>JN-RI-0013</t>
  </si>
  <si>
    <t>JN-RI-0014</t>
  </si>
  <si>
    <t>JN-SP-0002</t>
  </si>
  <si>
    <t>JN-SP-0003</t>
  </si>
  <si>
    <t>JN-SP-0004</t>
  </si>
  <si>
    <t>JN-SP-0005</t>
  </si>
  <si>
    <t>JN-SP-0006</t>
  </si>
  <si>
    <t>JN-SP-0007</t>
  </si>
  <si>
    <t>JN-SP-0008</t>
  </si>
  <si>
    <t>JN-SP-0009</t>
  </si>
  <si>
    <t>JN-SP-0010</t>
  </si>
  <si>
    <t>JN-SP-0011</t>
  </si>
  <si>
    <t>JN-SP-0012</t>
  </si>
  <si>
    <t>JN-SP-0013</t>
  </si>
  <si>
    <t>JN-SP-0014</t>
  </si>
  <si>
    <t>JN-SP-0015</t>
  </si>
  <si>
    <t>JN-SP-0016</t>
  </si>
  <si>
    <t>JN-SP-0017</t>
  </si>
  <si>
    <t>JN-SP-0018</t>
  </si>
  <si>
    <t>JN-SP-0019</t>
  </si>
  <si>
    <t>JN-SP-0020</t>
  </si>
  <si>
    <t>JN-SP-0021</t>
  </si>
  <si>
    <t>JN-SP-0022</t>
  </si>
  <si>
    <t>JN-SP-0023</t>
  </si>
  <si>
    <t>JN-SP-0024</t>
  </si>
  <si>
    <t>JN-SP-0025</t>
  </si>
  <si>
    <t>JN-SP-0026</t>
  </si>
  <si>
    <t>JN-SP-0027</t>
  </si>
  <si>
    <t>JN-SP-0028</t>
  </si>
  <si>
    <t>JN-SP-0029</t>
  </si>
  <si>
    <t>JN-SP-0030</t>
  </si>
  <si>
    <t>JN-SP-0031</t>
  </si>
  <si>
    <t>JN-SN-0002</t>
  </si>
  <si>
    <t>JN-SN-0003</t>
  </si>
  <si>
    <t>JN-SN-0004</t>
  </si>
  <si>
    <t>JN-SN-0005</t>
  </si>
  <si>
    <t>JN-SN-0006</t>
  </si>
  <si>
    <t>JN-SN-0007</t>
  </si>
  <si>
    <t>JN-SN-0008</t>
  </si>
  <si>
    <t>JN-SN-0009</t>
  </si>
  <si>
    <t>JN-SN-0010</t>
  </si>
  <si>
    <t>JN-SN-0011</t>
  </si>
  <si>
    <t>JN-SN-0012</t>
  </si>
  <si>
    <t>JN-SN-0013</t>
  </si>
  <si>
    <t>JN-SN-0014</t>
  </si>
  <si>
    <t>JN-SN-0015</t>
  </si>
  <si>
    <t>JN-SN-0016</t>
  </si>
  <si>
    <t>JN-SN-0017</t>
  </si>
  <si>
    <t>JN-SN-0018</t>
  </si>
  <si>
    <t>JN-SN-0019</t>
  </si>
  <si>
    <t>JN-SN-0020</t>
  </si>
  <si>
    <t>JN-SN-0021</t>
  </si>
  <si>
    <t>JN-SN-0022</t>
  </si>
  <si>
    <t>JN-SN-0023</t>
  </si>
  <si>
    <t>JN-SN-0024</t>
  </si>
  <si>
    <t>JN-SN-0025</t>
  </si>
  <si>
    <t>JN-SN-0026</t>
  </si>
  <si>
    <t>JN-SN-0027</t>
  </si>
  <si>
    <t>JN-SN-0028</t>
  </si>
  <si>
    <t>JN-SN-0029</t>
  </si>
  <si>
    <t>JN-SW-0002</t>
  </si>
  <si>
    <t>JN-SW-0003</t>
  </si>
  <si>
    <t>JN-SW-0004</t>
  </si>
  <si>
    <t>JN-SW-0005</t>
  </si>
  <si>
    <t>JN-SW-0006</t>
  </si>
  <si>
    <t>JN-SW-0007</t>
  </si>
  <si>
    <t>JN-SW-0008</t>
  </si>
  <si>
    <t>JN-SW-0009</t>
  </si>
  <si>
    <t>JN-TE-0002</t>
  </si>
  <si>
    <t>JN-TE-0003</t>
  </si>
  <si>
    <t>JN-TE-0004</t>
  </si>
  <si>
    <t>JN-TE-0005</t>
  </si>
  <si>
    <t>JN-TE-0006</t>
  </si>
  <si>
    <t>JN-TE-0007</t>
  </si>
  <si>
    <t>JN-TE-0008</t>
  </si>
  <si>
    <t>JN-TE-0009</t>
  </si>
  <si>
    <t>JN-TE-0010</t>
  </si>
  <si>
    <t>JN-CO-0002</t>
  </si>
  <si>
    <t>JN-CO-0003</t>
  </si>
  <si>
    <t>JN-CO-0004</t>
  </si>
  <si>
    <t>JN-CO-0005</t>
  </si>
  <si>
    <t>JN-CO-0006</t>
  </si>
  <si>
    <t>JN-CO-0007</t>
  </si>
  <si>
    <t>JN-CO-0008</t>
  </si>
  <si>
    <t>JN-CO-0009</t>
  </si>
  <si>
    <t>JN-CO-0010</t>
  </si>
  <si>
    <t>JN-CO-0011</t>
  </si>
  <si>
    <t>JN-HG-0002</t>
  </si>
  <si>
    <t>JN-HG-0003</t>
  </si>
  <si>
    <t>JN-HG-0004</t>
  </si>
  <si>
    <t>JN-HG-0005</t>
  </si>
  <si>
    <t>JN-HG-0006</t>
  </si>
  <si>
    <t>JN-HG-0007</t>
  </si>
  <si>
    <t>JN-HG-0008</t>
  </si>
  <si>
    <t>JN-HG-0009</t>
  </si>
  <si>
    <t>JN-HG-0010</t>
  </si>
  <si>
    <t xml:space="preserve">BABY FOOD / SNACK </t>
    <phoneticPr fontId="2" type="noConversion"/>
  </si>
  <si>
    <t xml:space="preserve">CONDIMENT / SAUCE </t>
    <phoneticPr fontId="2" type="noConversion"/>
  </si>
  <si>
    <t>DUMPLING (MANDU)</t>
    <phoneticPr fontId="2" type="noConversion"/>
  </si>
  <si>
    <t xml:space="preserve">FOOD OIL </t>
    <phoneticPr fontId="2" type="noConversion"/>
  </si>
  <si>
    <t>FROZEN FOOD</t>
    <phoneticPr fontId="2" type="noConversion"/>
  </si>
  <si>
    <t>HEALTH FOOD</t>
    <phoneticPr fontId="2" type="noConversion"/>
  </si>
  <si>
    <t>JAM / SPREAD</t>
    <phoneticPr fontId="2" type="noConversion"/>
  </si>
  <si>
    <t>KIMCHI</t>
    <phoneticPr fontId="2" type="noConversion"/>
  </si>
  <si>
    <t>NOODLES</t>
    <phoneticPr fontId="2" type="noConversion"/>
  </si>
  <si>
    <t>NUTS</t>
    <phoneticPr fontId="2" type="noConversion"/>
  </si>
  <si>
    <t xml:space="preserve">RICE / RICE PROCESSED PRODUCTS </t>
    <phoneticPr fontId="2" type="noConversion"/>
  </si>
  <si>
    <t>SPICES / SALT / POWDER PRODUCTS</t>
    <phoneticPr fontId="2" type="noConversion"/>
  </si>
  <si>
    <t>SEAWEED / LAVER</t>
    <phoneticPr fontId="2" type="noConversion"/>
  </si>
  <si>
    <t>TEA</t>
    <phoneticPr fontId="2" type="noConversion"/>
  </si>
  <si>
    <t>COSMETIC</t>
    <phoneticPr fontId="2" type="noConversion"/>
  </si>
  <si>
    <t>FACIAL MASK</t>
    <phoneticPr fontId="2" type="noConversion"/>
  </si>
  <si>
    <t>HEALTH GOODS</t>
    <phoneticPr fontId="2" type="noConversion"/>
  </si>
  <si>
    <t>BEVERAGE / JUICE / CONCENTRATE</t>
    <phoneticPr fontId="2" type="noConversion"/>
  </si>
  <si>
    <t>SNACK / CHOCORATE / PASTE FOR SNACK</t>
    <phoneticPr fontId="2" type="noConversion"/>
  </si>
  <si>
    <t>알로에 음료 - 석류맛</t>
    <phoneticPr fontId="2" type="noConversion"/>
  </si>
  <si>
    <t>알로에 음료 - 망고맛</t>
    <phoneticPr fontId="2" type="noConversion"/>
  </si>
  <si>
    <t>알로에 음료 - 코코넛맛</t>
    <phoneticPr fontId="2" type="noConversion"/>
  </si>
  <si>
    <t>알로에 음료 - 오리지널 1.5L</t>
    <phoneticPr fontId="2" type="noConversion"/>
  </si>
  <si>
    <t>알로에 음료 - 오리지널 500ML</t>
    <phoneticPr fontId="2" type="noConversion"/>
  </si>
  <si>
    <t>VISVITA</t>
    <phoneticPr fontId="2" type="noConversion"/>
  </si>
  <si>
    <t>312*243*210</t>
    <phoneticPr fontId="2" type="noConversion"/>
  </si>
  <si>
    <t>BANDARAN</t>
  </si>
  <si>
    <t>AMBIENT</t>
    <phoneticPr fontId="2" type="noConversion"/>
  </si>
  <si>
    <t>JN-CS-0017</t>
    <phoneticPr fontId="2" type="noConversion"/>
  </si>
  <si>
    <t>JN-CS-0018</t>
    <phoneticPr fontId="2" type="noConversion"/>
  </si>
  <si>
    <t>소불고기 양념 240g</t>
    <phoneticPr fontId="2" type="noConversion"/>
  </si>
  <si>
    <t>소갈비 양념 240g</t>
    <phoneticPr fontId="2" type="noConversion"/>
  </si>
  <si>
    <t>떡볶이소스 220g</t>
    <phoneticPr fontId="2" type="noConversion"/>
  </si>
  <si>
    <t>잡채소스 220g</t>
    <phoneticPr fontId="2" type="noConversion"/>
  </si>
  <si>
    <t>비빔고추장 220g</t>
    <phoneticPr fontId="2" type="noConversion"/>
  </si>
  <si>
    <t>불닭소스 220g</t>
    <phoneticPr fontId="2" type="noConversion"/>
  </si>
  <si>
    <t>소불고기 양념 2kg</t>
    <phoneticPr fontId="2" type="noConversion"/>
  </si>
  <si>
    <t>소갈비 양념 2kg</t>
    <phoneticPr fontId="2" type="noConversion"/>
  </si>
  <si>
    <t>떡볶이소스 2kg</t>
    <phoneticPr fontId="2" type="noConversion"/>
  </si>
  <si>
    <t>잡채소스 2kg</t>
    <phoneticPr fontId="2" type="noConversion"/>
  </si>
  <si>
    <t>BULGOGI MARINADE</t>
    <phoneticPr fontId="2" type="noConversion"/>
  </si>
  <si>
    <t>BULGOGI MARINADE - FOOD SERVICE</t>
    <phoneticPr fontId="2" type="noConversion"/>
  </si>
  <si>
    <t>KALBI MARINADE</t>
    <phoneticPr fontId="2" type="noConversion"/>
  </si>
  <si>
    <t>KALBI MARINADE - FOOD SERVICE</t>
    <phoneticPr fontId="2" type="noConversion"/>
  </si>
  <si>
    <t>380*280*300</t>
    <phoneticPr fontId="2" type="noConversion"/>
  </si>
  <si>
    <t>295*215*190</t>
    <phoneticPr fontId="2" type="noConversion"/>
  </si>
  <si>
    <t>교자만두</t>
    <phoneticPr fontId="2" type="noConversion"/>
  </si>
  <si>
    <t>손만두</t>
    <phoneticPr fontId="2" type="noConversion"/>
  </si>
  <si>
    <t>군만두</t>
    <phoneticPr fontId="2" type="noConversion"/>
  </si>
  <si>
    <t>김치만두</t>
    <phoneticPr fontId="2" type="noConversion"/>
  </si>
  <si>
    <t>해물만두</t>
    <phoneticPr fontId="2" type="noConversion"/>
  </si>
  <si>
    <t>800 g</t>
    <phoneticPr fontId="2" type="noConversion"/>
  </si>
  <si>
    <t>450*295*200</t>
    <phoneticPr fontId="2" type="noConversion"/>
  </si>
  <si>
    <t>참기름 (국산 참깨 100%)</t>
    <phoneticPr fontId="2" type="noConversion"/>
  </si>
  <si>
    <t>사누끼 냉동우동</t>
    <phoneticPr fontId="2" type="noConversion"/>
  </si>
  <si>
    <t>415*345*185</t>
    <phoneticPr fontId="2" type="noConversion"/>
  </si>
  <si>
    <t>FROZEN UDON NOODLES (BULDLE)</t>
    <phoneticPr fontId="2" type="noConversion"/>
  </si>
  <si>
    <t>KOREAN PAN CAKE (KIMCHI)</t>
    <phoneticPr fontId="2" type="noConversion"/>
  </si>
  <si>
    <t>KOREAN PAN CAKE (VEGETABLE)</t>
    <phoneticPr fontId="2" type="noConversion"/>
  </si>
  <si>
    <t>KOREAN PAN CAKE (SEAFOOD)</t>
    <phoneticPr fontId="2" type="noConversion"/>
  </si>
  <si>
    <t>407*310*120</t>
    <phoneticPr fontId="2" type="noConversion"/>
  </si>
  <si>
    <t>JN-KI-0011</t>
    <phoneticPr fontId="2" type="noConversion"/>
  </si>
  <si>
    <t>맛김치 2Kg</t>
    <phoneticPr fontId="2" type="noConversion"/>
  </si>
  <si>
    <t>CABBAGE KIMCHI 2KG</t>
    <phoneticPr fontId="2" type="noConversion"/>
  </si>
  <si>
    <t>2kg</t>
    <phoneticPr fontId="2" type="noConversion"/>
  </si>
  <si>
    <t>4 EA</t>
    <phoneticPr fontId="2" type="noConversion"/>
  </si>
  <si>
    <t>JN-FF-0001</t>
    <phoneticPr fontId="2" type="noConversion"/>
  </si>
  <si>
    <t>JN-FF-0002</t>
    <phoneticPr fontId="2" type="noConversion"/>
  </si>
  <si>
    <t>JN-FF-0003</t>
    <phoneticPr fontId="2" type="noConversion"/>
  </si>
  <si>
    <t>JN-NO-0006</t>
    <phoneticPr fontId="2" type="noConversion"/>
  </si>
  <si>
    <t>JN-NO-0007</t>
    <phoneticPr fontId="2" type="noConversion"/>
  </si>
  <si>
    <t>쌀</t>
    <phoneticPr fontId="2" type="noConversion"/>
  </si>
  <si>
    <t>즉석밥</t>
    <phoneticPr fontId="2" type="noConversion"/>
  </si>
  <si>
    <t>200*200*150</t>
    <phoneticPr fontId="2" type="noConversion"/>
  </si>
  <si>
    <t>SEA SALT (1 YEAR AGED) 1kg</t>
    <phoneticPr fontId="2" type="noConversion"/>
  </si>
  <si>
    <t>SEA SALT (1 YEAR AGED) 3kg</t>
    <phoneticPr fontId="2" type="noConversion"/>
  </si>
  <si>
    <t>SEA SALT (1 YEAR AGED) 5kg</t>
    <phoneticPr fontId="2" type="noConversion"/>
  </si>
  <si>
    <t>SEA SALT (1 YEAR AGED) 10kg</t>
    <phoneticPr fontId="2" type="noConversion"/>
  </si>
  <si>
    <t>SEA SALT (3 YEAR AGED) 1kg</t>
    <phoneticPr fontId="2" type="noConversion"/>
  </si>
  <si>
    <t>SEA SALT (3 YEAR AGED) 3kg</t>
    <phoneticPr fontId="2" type="noConversion"/>
  </si>
  <si>
    <t>SEA SALT (3 YEAR AGED) 5kg</t>
    <phoneticPr fontId="2" type="noConversion"/>
  </si>
  <si>
    <t>SEA SALT (3 YEAR AGED) 10kg</t>
    <phoneticPr fontId="2" type="noConversion"/>
  </si>
  <si>
    <t>SEA SALT (5 YEAR AGED) 300g</t>
    <phoneticPr fontId="2" type="noConversion"/>
  </si>
  <si>
    <t>SEA SALT (5 YEAR AGED) 200g</t>
    <phoneticPr fontId="2" type="noConversion"/>
  </si>
  <si>
    <t>SEA SALT (5 YEAR AGED) 1kg</t>
    <phoneticPr fontId="2" type="noConversion"/>
  </si>
  <si>
    <t>천일염 (1년산) 1kg</t>
    <phoneticPr fontId="2" type="noConversion"/>
  </si>
  <si>
    <t>천일염 (1년산) 3kg</t>
    <phoneticPr fontId="2" type="noConversion"/>
  </si>
  <si>
    <t>천일염 (1년산) 5kg</t>
    <phoneticPr fontId="2" type="noConversion"/>
  </si>
  <si>
    <t>천일염 (1년산) 10kg</t>
    <phoneticPr fontId="2" type="noConversion"/>
  </si>
  <si>
    <t>천일염 (3년산) 1kg</t>
    <phoneticPr fontId="2" type="noConversion"/>
  </si>
  <si>
    <t>천일염 (3년산) 3kg</t>
    <phoneticPr fontId="2" type="noConversion"/>
  </si>
  <si>
    <t>천일염 (3년산) 5kg</t>
    <phoneticPr fontId="2" type="noConversion"/>
  </si>
  <si>
    <t>천일염 (3년산) 10kg</t>
    <phoneticPr fontId="2" type="noConversion"/>
  </si>
  <si>
    <t>천일염 (5년산) 300g</t>
    <phoneticPr fontId="2" type="noConversion"/>
  </si>
  <si>
    <t>천일염 (5년산) 200g</t>
    <phoneticPr fontId="2" type="noConversion"/>
  </si>
  <si>
    <t>천일염 (5년산) 1kg</t>
    <phoneticPr fontId="2" type="noConversion"/>
  </si>
  <si>
    <t>굵은 천일염 (탈수) 738g</t>
    <phoneticPr fontId="2" type="noConversion"/>
  </si>
  <si>
    <t>가는 천일염 (탈수) 851g</t>
    <phoneticPr fontId="2" type="noConversion"/>
  </si>
  <si>
    <t>굵은 천일염 (탈수) 2kg</t>
    <phoneticPr fontId="2" type="noConversion"/>
  </si>
  <si>
    <t>가는 천일염 (탈수) 2kg</t>
    <phoneticPr fontId="2" type="noConversion"/>
  </si>
  <si>
    <t>굵은 천일염 (탈수) 14kg</t>
    <phoneticPr fontId="2" type="noConversion"/>
  </si>
  <si>
    <t>가는 천일염 (탈수) 14kg</t>
    <phoneticPr fontId="2" type="noConversion"/>
  </si>
  <si>
    <t>구운소금 851g</t>
    <phoneticPr fontId="2" type="noConversion"/>
  </si>
  <si>
    <t>구운소금 2kg</t>
    <phoneticPr fontId="2" type="noConversion"/>
  </si>
  <si>
    <t>구운소금 14kg</t>
    <phoneticPr fontId="2" type="noConversion"/>
  </si>
  <si>
    <t>고춧가루</t>
    <phoneticPr fontId="2" type="noConversion"/>
  </si>
  <si>
    <t>빵가루</t>
    <phoneticPr fontId="2" type="noConversion"/>
  </si>
  <si>
    <t>튀김가루</t>
    <phoneticPr fontId="2" type="noConversion"/>
  </si>
  <si>
    <t>와사비 분말</t>
    <phoneticPr fontId="2" type="noConversion"/>
  </si>
  <si>
    <t>520*350*230</t>
    <phoneticPr fontId="2" type="noConversion"/>
  </si>
  <si>
    <t>300*400*250</t>
    <phoneticPr fontId="2" type="noConversion"/>
  </si>
  <si>
    <t>올리브유 파래김 20g(5매)</t>
    <phoneticPr fontId="2" type="noConversion"/>
  </si>
  <si>
    <t>두번구운 김밥용 구운김 100g (50매)</t>
    <phoneticPr fontId="2" type="noConversion"/>
  </si>
  <si>
    <t>고급 김밥용 구운김 125g (50매)</t>
    <phoneticPr fontId="2" type="noConversion"/>
  </si>
  <si>
    <t>ROASTED SEAWEED (GREEN LABEL) 100g(50SHT)</t>
    <phoneticPr fontId="2" type="noConversion"/>
  </si>
  <si>
    <t>ROASTED SEAWEED (GOLD LABEL) 125g(50SHT)</t>
    <phoneticPr fontId="2" type="noConversion"/>
  </si>
  <si>
    <t>320*260*225</t>
    <phoneticPr fontId="2" type="noConversion"/>
  </si>
  <si>
    <t>700g</t>
    <phoneticPr fontId="2" type="noConversion"/>
  </si>
  <si>
    <t>340*230*160</t>
    <phoneticPr fontId="2" type="noConversion"/>
  </si>
  <si>
    <t>아몬드 김스낵</t>
    <phoneticPr fontId="2" type="noConversion"/>
  </si>
  <si>
    <t>매운맛 김스낵</t>
    <phoneticPr fontId="2" type="noConversion"/>
  </si>
  <si>
    <t>마스크팩 (TEA TREE)</t>
    <phoneticPr fontId="2" type="noConversion"/>
  </si>
  <si>
    <t>마스크팩 (AQUA)</t>
    <phoneticPr fontId="2" type="noConversion"/>
  </si>
  <si>
    <t>마스크팩 (비타리얼 화이트닝)</t>
    <phoneticPr fontId="2" type="noConversion"/>
  </si>
  <si>
    <t>마스크팩 (포도 데일리)</t>
    <phoneticPr fontId="2" type="noConversion"/>
  </si>
  <si>
    <t>마스크팩 (딸기 데일리)</t>
    <phoneticPr fontId="2" type="noConversion"/>
  </si>
  <si>
    <t>마스크팩 (레몬 데일리)</t>
    <phoneticPr fontId="2" type="noConversion"/>
  </si>
  <si>
    <t>마스크팩 (포도 데일리 - 엘라스틱)</t>
    <phoneticPr fontId="2" type="noConversion"/>
  </si>
  <si>
    <t>마스크팩 (토탈케어 - A)</t>
    <phoneticPr fontId="2" type="noConversion"/>
  </si>
  <si>
    <t>마스크팩 (토탈케어 - B)</t>
    <phoneticPr fontId="2" type="noConversion"/>
  </si>
  <si>
    <t>디톡스 헤어팩</t>
    <phoneticPr fontId="2" type="noConversion"/>
  </si>
  <si>
    <t>손 팩 (1쌍)</t>
    <phoneticPr fontId="2" type="noConversion"/>
  </si>
  <si>
    <t>발 팩 (1쌍)</t>
    <phoneticPr fontId="2" type="noConversion"/>
  </si>
  <si>
    <t>380*288*378</t>
    <phoneticPr fontId="2" type="noConversion"/>
  </si>
  <si>
    <t>450*405*280</t>
    <phoneticPr fontId="2" type="noConversion"/>
  </si>
  <si>
    <t>535*460*340</t>
    <phoneticPr fontId="2" type="noConversion"/>
  </si>
  <si>
    <t>360*280*300</t>
    <phoneticPr fontId="2" type="noConversion"/>
  </si>
  <si>
    <t>440*340*248</t>
    <phoneticPr fontId="2" type="noConversion"/>
  </si>
  <si>
    <t>575*485*270</t>
    <phoneticPr fontId="2" type="noConversion"/>
  </si>
  <si>
    <t>440*340*185</t>
    <phoneticPr fontId="2" type="noConversion"/>
  </si>
  <si>
    <t>230*186*240</t>
    <phoneticPr fontId="2" type="noConversion"/>
  </si>
  <si>
    <t>420*290*130</t>
    <phoneticPr fontId="2" type="noConversion"/>
  </si>
  <si>
    <t>15 kg</t>
    <phoneticPr fontId="2" type="noConversion"/>
  </si>
  <si>
    <t>320*320*380</t>
    <phoneticPr fontId="2" type="noConversion"/>
  </si>
  <si>
    <t>390*370*300</t>
    <phoneticPr fontId="2" type="noConversion"/>
  </si>
  <si>
    <t>440*340*100</t>
    <phoneticPr fontId="2" type="noConversion"/>
  </si>
  <si>
    <t>320*345*185</t>
    <phoneticPr fontId="2" type="noConversion"/>
  </si>
  <si>
    <t>와인먹은 천일염 200g</t>
    <phoneticPr fontId="2" type="noConversion"/>
  </si>
  <si>
    <t>허브먹은 천일염 150g</t>
    <phoneticPr fontId="2" type="noConversion"/>
  </si>
  <si>
    <t>흑마늘 먹은 천일염 200g</t>
    <phoneticPr fontId="2" type="noConversion"/>
  </si>
  <si>
    <t>통후추 먹은 천일염 200g</t>
    <phoneticPr fontId="2" type="noConversion"/>
  </si>
  <si>
    <t>복분자 먹은 천일염 200g</t>
    <phoneticPr fontId="2" type="noConversion"/>
  </si>
  <si>
    <t>SALT-BIO</t>
    <phoneticPr fontId="2" type="noConversion"/>
  </si>
  <si>
    <t>ISO22000</t>
    <phoneticPr fontId="2" type="noConversion"/>
  </si>
  <si>
    <t>SEA SALT HERB (9%)</t>
    <phoneticPr fontId="2" type="noConversion"/>
  </si>
  <si>
    <t>SEA SALT BOKBUNJA (2% EXTRACT) FLAVOR</t>
    <phoneticPr fontId="2" type="noConversion"/>
  </si>
  <si>
    <t>SEA SALT RED WINE (16%) FLAVOR</t>
    <phoneticPr fontId="2" type="noConversion"/>
  </si>
  <si>
    <t>SEA SALT BLACK GARLIC (3% EXTRACT) FLAVOR</t>
    <phoneticPr fontId="2" type="noConversion"/>
  </si>
  <si>
    <t>SEA SALT BLACK PEPPER (10%) FLAVOR</t>
    <phoneticPr fontId="2" type="noConversion"/>
  </si>
  <si>
    <t>떡국떡</t>
    <phoneticPr fontId="2" type="noConversion"/>
  </si>
  <si>
    <t>떡볶이떡</t>
    <phoneticPr fontId="2" type="noConversion"/>
  </si>
  <si>
    <t>RICE CAKE (ROUND SHAPE) WITHOUT SAUCE</t>
    <phoneticPr fontId="2" type="noConversion"/>
  </si>
  <si>
    <t>RICE CAKE (STICK SHAPE) WITHOUT SAUCE</t>
    <phoneticPr fontId="2" type="noConversion"/>
  </si>
  <si>
    <t>200g * 3ea</t>
    <phoneticPr fontId="2" type="noConversion"/>
  </si>
  <si>
    <t>350*280*300</t>
    <phoneticPr fontId="2" type="noConversion"/>
  </si>
  <si>
    <t>HACCP , HALAL , ISO22000</t>
    <phoneticPr fontId="2" type="noConversion"/>
  </si>
  <si>
    <t>HACCP , FSSC22000 , ISO22000</t>
    <phoneticPr fontId="2" type="noConversion"/>
  </si>
  <si>
    <t>JN-BE-0009</t>
    <phoneticPr fontId="2" type="noConversion"/>
  </si>
  <si>
    <t>JN-BE-0010</t>
    <phoneticPr fontId="2" type="noConversion"/>
  </si>
  <si>
    <t>JN-BE-0011</t>
    <phoneticPr fontId="2" type="noConversion"/>
  </si>
  <si>
    <t>알로에 음료 - 파인애플</t>
    <phoneticPr fontId="2" type="noConversion"/>
  </si>
  <si>
    <t>알로에 음료 - 딸기</t>
    <phoneticPr fontId="2" type="noConversion"/>
  </si>
  <si>
    <t>알로에 음료 - 구아바</t>
    <phoneticPr fontId="2" type="noConversion"/>
  </si>
  <si>
    <t>JN-BE-0012</t>
    <phoneticPr fontId="2" type="noConversion"/>
  </si>
  <si>
    <t>알로에 음료 - 키위</t>
    <phoneticPr fontId="2" type="noConversion"/>
  </si>
  <si>
    <t>ALOE VERA JUICE - PINE APPLE FLAVOR</t>
    <phoneticPr fontId="2" type="noConversion"/>
  </si>
  <si>
    <t>ALOE VERA JUICE - GUAVA FLAVOR</t>
    <phoneticPr fontId="2" type="noConversion"/>
  </si>
  <si>
    <t>ALOE VERA JUICE - KIWI FLAVOR</t>
    <phoneticPr fontId="2" type="noConversion"/>
  </si>
  <si>
    <t>ALOE VERA JUICE - STRAWBERRY FLAVOR</t>
    <phoneticPr fontId="2" type="noConversion"/>
  </si>
  <si>
    <t>HACCP , ISO22000</t>
    <phoneticPr fontId="2" type="noConversion"/>
  </si>
  <si>
    <t>RICE RUSK SNACK (WHITE RICE) FOR BABY</t>
    <phoneticPr fontId="2" type="noConversion"/>
  </si>
  <si>
    <t>RICE RUSK SNACK (SWEET PUMPKIN) FOR BABY</t>
    <phoneticPr fontId="2" type="noConversion"/>
  </si>
  <si>
    <t>RICE RUSK SNACK (SWEET POTATO) FOR BABY</t>
    <phoneticPr fontId="2" type="noConversion"/>
  </si>
  <si>
    <t>RICE RUSK SNACK (APPLE) FOR BABY</t>
    <phoneticPr fontId="2" type="noConversion"/>
  </si>
  <si>
    <t>RICE RUSK SNACK (PEAR) FOR BABY</t>
    <phoneticPr fontId="2" type="noConversion"/>
  </si>
  <si>
    <t>RICE POP SNACK (VEGETABLE) FOR BABY</t>
    <phoneticPr fontId="2" type="noConversion"/>
  </si>
  <si>
    <t>RICE POP SNACK (FRUIT) FOR BABY</t>
    <phoneticPr fontId="2" type="noConversion"/>
  </si>
  <si>
    <t>SSAMJANG 1KG</t>
    <phoneticPr fontId="2" type="noConversion"/>
  </si>
  <si>
    <t>SSAMJANG 500G</t>
    <phoneticPr fontId="2" type="noConversion"/>
  </si>
  <si>
    <t>SOYBEAN PASTE (DOENJANG) 500G</t>
    <phoneticPr fontId="2" type="noConversion"/>
  </si>
  <si>
    <t>SOYBEAN PASTE (DOENJANG) 1KG</t>
    <phoneticPr fontId="2" type="noConversion"/>
  </si>
  <si>
    <t>TIN CAN</t>
    <phoneticPr fontId="2" type="noConversion"/>
  </si>
  <si>
    <t>1kg</t>
    <phoneticPr fontId="2" type="noConversion"/>
  </si>
  <si>
    <t>LOW MOLECULAR COLLAGEN BIFIDUS 50EA</t>
    <phoneticPr fontId="2" type="noConversion"/>
  </si>
  <si>
    <t>LOW MOLECULAR COLLAGEN BIFIDUS 30EA</t>
    <phoneticPr fontId="2" type="noConversion"/>
  </si>
  <si>
    <t>8EA</t>
    <phoneticPr fontId="2" type="noConversion"/>
  </si>
  <si>
    <t>315*260*215</t>
    <phoneticPr fontId="2" type="noConversion"/>
  </si>
  <si>
    <t>JN-JA-0021</t>
  </si>
  <si>
    <t>JN-JA-0022</t>
  </si>
  <si>
    <t>JN-JA-0023</t>
  </si>
  <si>
    <t>JN-JA-0024</t>
  </si>
  <si>
    <t>JN-JA-0025</t>
  </si>
  <si>
    <t>JN-JA-0026</t>
  </si>
  <si>
    <t>JN-JA-0027</t>
  </si>
  <si>
    <t>JN-JA-0028</t>
  </si>
  <si>
    <t>JN-JA-0029</t>
  </si>
  <si>
    <t>JN-JA-0030</t>
  </si>
  <si>
    <t>JN-JA-0031</t>
  </si>
  <si>
    <t>JN-JA-0032</t>
  </si>
  <si>
    <t>JN-JA-0033</t>
  </si>
  <si>
    <t>JN-JA-0034</t>
  </si>
  <si>
    <t>JN-JA-0035</t>
  </si>
  <si>
    <t>JN-JA-0036</t>
  </si>
  <si>
    <t>JN-JA-0037</t>
  </si>
  <si>
    <t>JN-JA-0038</t>
  </si>
  <si>
    <t>JN-JA-0039</t>
  </si>
  <si>
    <t>JN-JA-0040</t>
  </si>
  <si>
    <t>SUGAR FREE BLACKTEA MILK JAM 1KG</t>
    <phoneticPr fontId="2" type="noConversion"/>
  </si>
  <si>
    <t>SUGAR FREE STRAWBERRY JAM 1KG</t>
    <phoneticPr fontId="2" type="noConversion"/>
  </si>
  <si>
    <t>SUGAR FREE BLUEBERRY JAM 1KG</t>
    <phoneticPr fontId="2" type="noConversion"/>
  </si>
  <si>
    <t>SUGAR FREE MULBERRY JAM 1KG</t>
    <phoneticPr fontId="2" type="noConversion"/>
  </si>
  <si>
    <t>SUGAR FREE GOLD KIWI JAM 1KG</t>
    <phoneticPr fontId="2" type="noConversion"/>
  </si>
  <si>
    <t>SUGAR FREE PURPLE SWEET POTATO JAM 1KG</t>
    <phoneticPr fontId="2" type="noConversion"/>
  </si>
  <si>
    <t>SUGAR FREE YUJA APPLEMANGO JAM 1KG</t>
    <phoneticPr fontId="2" type="noConversion"/>
  </si>
  <si>
    <t>SUGAR FREE GREENGRAPE JAM 1KG</t>
    <phoneticPr fontId="2" type="noConversion"/>
  </si>
  <si>
    <t>SUGAR FREE PEACH JAM 1KG</t>
    <phoneticPr fontId="2" type="noConversion"/>
  </si>
  <si>
    <t>SUGAR FREE APPLE JAM 1KG</t>
    <phoneticPr fontId="2" type="noConversion"/>
  </si>
  <si>
    <t>SUGAR FREE FIG JAM 1KG</t>
    <phoneticPr fontId="2" type="noConversion"/>
  </si>
  <si>
    <t>SUGAR FREE CHERRY JAM 1KG</t>
    <phoneticPr fontId="2" type="noConversion"/>
  </si>
  <si>
    <t>AVACADO SPREAD 1KG</t>
    <phoneticPr fontId="2" type="noConversion"/>
  </si>
  <si>
    <t>CHOCO NUTS SPREAD 1KG</t>
    <phoneticPr fontId="2" type="noConversion"/>
  </si>
  <si>
    <t>ALMOND 100% SPREAD 1KG</t>
    <phoneticPr fontId="2" type="noConversion"/>
  </si>
  <si>
    <t>BLACK SESAME SPREAD 1KG</t>
    <phoneticPr fontId="2" type="noConversion"/>
  </si>
  <si>
    <t>PEANUT 100% SPREAD 1KG</t>
    <phoneticPr fontId="2" type="noConversion"/>
  </si>
  <si>
    <t>PISTACHIO SPREAD 1KG</t>
    <phoneticPr fontId="2" type="noConversion"/>
  </si>
  <si>
    <t>SUGAR FREE MATCHA MILK JAM 235G</t>
    <phoneticPr fontId="2" type="noConversion"/>
  </si>
  <si>
    <t>SUGAR FREE BLACKTEA MILK JAM 235G</t>
    <phoneticPr fontId="2" type="noConversion"/>
  </si>
  <si>
    <t>SUGAR FREE STRAWBERRY JAM 235G</t>
    <phoneticPr fontId="2" type="noConversion"/>
  </si>
  <si>
    <t>SUGAR FREE BLUEBERRY JAM 235G</t>
    <phoneticPr fontId="2" type="noConversion"/>
  </si>
  <si>
    <t>SUGAR FREE MULBERRY JAM 235G</t>
    <phoneticPr fontId="2" type="noConversion"/>
  </si>
  <si>
    <t>SUGAR FREE GOLD KIWI JAM 235G</t>
    <phoneticPr fontId="2" type="noConversion"/>
  </si>
  <si>
    <t>SUGAR FREE PURPLE SWEET POTATO JAM 235G</t>
    <phoneticPr fontId="2" type="noConversion"/>
  </si>
  <si>
    <t>SUGAR FREE YUJA APPLEMANGO JAM 235G</t>
    <phoneticPr fontId="2" type="noConversion"/>
  </si>
  <si>
    <t>SUGAR FREE APPLEMAOGO JAM 235G</t>
    <phoneticPr fontId="2" type="noConversion"/>
  </si>
  <si>
    <t>SUGAR FREE GREENGRAPE JAM 235G</t>
    <phoneticPr fontId="2" type="noConversion"/>
  </si>
  <si>
    <t>SUGAR FREE PEACH JAM 235G</t>
    <phoneticPr fontId="2" type="noConversion"/>
  </si>
  <si>
    <t>SUGAR FREE APPLE JAM 235G</t>
    <phoneticPr fontId="2" type="noConversion"/>
  </si>
  <si>
    <t>SUGAR FREE FIG JAM 235G</t>
    <phoneticPr fontId="2" type="noConversion"/>
  </si>
  <si>
    <t>SUGAR FREE CHERRY JAM 235G</t>
    <phoneticPr fontId="2" type="noConversion"/>
  </si>
  <si>
    <t>AVACADO SPREAD 235G</t>
    <phoneticPr fontId="2" type="noConversion"/>
  </si>
  <si>
    <t>CHOCO NUTS SPREAD 235G</t>
    <phoneticPr fontId="2" type="noConversion"/>
  </si>
  <si>
    <t>ALMOND 100% SPREAD 235G</t>
    <phoneticPr fontId="2" type="noConversion"/>
  </si>
  <si>
    <t>BLACK SESAME SPREAD 235G</t>
    <phoneticPr fontId="2" type="noConversion"/>
  </si>
  <si>
    <t>PEANUT 100% SPREAD 235G</t>
    <phoneticPr fontId="2" type="noConversion"/>
  </si>
  <si>
    <t>PISTACHIO SPREAD 235G</t>
    <phoneticPr fontId="2" type="noConversion"/>
  </si>
  <si>
    <t>HACCP , FSSC22000 , ISO22000 HALAL</t>
    <phoneticPr fontId="2" type="noConversion"/>
  </si>
  <si>
    <t>300*300*280</t>
    <phoneticPr fontId="2" type="noConversion"/>
  </si>
  <si>
    <t>PET</t>
    <phoneticPr fontId="2" type="noConversion"/>
  </si>
  <si>
    <t>TIN-CAN</t>
    <phoneticPr fontId="2" type="noConversion"/>
  </si>
  <si>
    <t>FROZEN UDON NOODLES (BUNDLE)</t>
    <phoneticPr fontId="2" type="noConversion"/>
  </si>
  <si>
    <t>365*270*300</t>
    <phoneticPr fontId="2" type="noConversion"/>
  </si>
  <si>
    <t>SWEET POTATO NOODLES (CHINA ORIGIN) 300G</t>
    <phoneticPr fontId="2" type="noConversion"/>
  </si>
  <si>
    <t>SWEET POTATO NOODLES (CHINA ORIGIN) 500G</t>
    <phoneticPr fontId="2" type="noConversion"/>
  </si>
  <si>
    <t>SWEET POTATO NOODLES (CHINA ORIGIN) 680G</t>
    <phoneticPr fontId="2" type="noConversion"/>
  </si>
  <si>
    <t>ALMOND (HONEY BUTTER FLAVOR)</t>
    <phoneticPr fontId="2" type="noConversion"/>
  </si>
  <si>
    <t>ALMOND (WASABI FLAVOR)</t>
    <phoneticPr fontId="2" type="noConversion"/>
  </si>
  <si>
    <t>ALMOND (HONEY LEMON FLAVOR)</t>
    <phoneticPr fontId="2" type="noConversion"/>
  </si>
  <si>
    <t>ALMOND (SPICY CHICKEN FLAVOR)</t>
    <phoneticPr fontId="2" type="noConversion"/>
  </si>
  <si>
    <t>ALMOND (YOGURT FLAVOR)</t>
    <phoneticPr fontId="2" type="noConversion"/>
  </si>
  <si>
    <t>ALMOND (TOPOKKI FLAVOR)</t>
    <phoneticPr fontId="2" type="noConversion"/>
  </si>
  <si>
    <t>ALMOND (BASIL PESTO FLAVOR)</t>
    <phoneticPr fontId="2" type="noConversion"/>
  </si>
  <si>
    <t>MIX NUT (HONEY BUTTER FLAVOR)</t>
    <phoneticPr fontId="2" type="noConversion"/>
  </si>
  <si>
    <t>ALMOND (HONEY BUTTER FLAVOR) (HALAL)</t>
    <phoneticPr fontId="2" type="noConversion"/>
  </si>
  <si>
    <t>ALMOND (HOT SPICY FLAVOR) (HALAL)</t>
    <phoneticPr fontId="2" type="noConversion"/>
  </si>
  <si>
    <t>ALMOND (STRAWBERRY FLAVOR) (HALAL)</t>
    <phoneticPr fontId="2" type="noConversion"/>
  </si>
  <si>
    <t>30g * 8ea</t>
    <phoneticPr fontId="2" type="noConversion"/>
  </si>
  <si>
    <t>20EA</t>
    <phoneticPr fontId="2" type="noConversion"/>
  </si>
  <si>
    <t>할랄 허니버터 아몬드 30g * 8pack / rrp box</t>
    <phoneticPr fontId="2" type="noConversion"/>
  </si>
  <si>
    <t>할랄 불닭볶음 아몬드 * 8pack / rrp box</t>
    <phoneticPr fontId="2" type="noConversion"/>
  </si>
  <si>
    <t>할랄 딸기 아몬드 * 8pack / rrp box</t>
    <phoneticPr fontId="2" type="noConversion"/>
  </si>
  <si>
    <t>350*280*500</t>
    <phoneticPr fontId="2" type="noConversion"/>
  </si>
  <si>
    <t>JN-RI-0015</t>
  </si>
  <si>
    <t>JN-RI-0016</t>
  </si>
  <si>
    <t>JN-RI-0017</t>
  </si>
  <si>
    <t>JN-RI-0018</t>
    <phoneticPr fontId="2" type="noConversion"/>
  </si>
  <si>
    <t>BELOW THAN +25 ℃</t>
    <phoneticPr fontId="2" type="noConversion"/>
  </si>
  <si>
    <t>BELOW THAN +18 ℃</t>
    <phoneticPr fontId="2" type="noConversion"/>
  </si>
  <si>
    <t>TIN BOX</t>
    <phoneticPr fontId="2" type="noConversion"/>
  </si>
  <si>
    <t>SEA SALT (ROASTED) 851G</t>
    <phoneticPr fontId="2" type="noConversion"/>
  </si>
  <si>
    <t>SEA SALT (ROASTED) 2KG</t>
    <phoneticPr fontId="2" type="noConversion"/>
  </si>
  <si>
    <t>SEA SALT (ROASTED) 14KG</t>
    <phoneticPr fontId="2" type="noConversion"/>
  </si>
  <si>
    <t>SEA SALT (DEHYDRATION) 14KG / FINE SIZE</t>
    <phoneticPr fontId="2" type="noConversion"/>
  </si>
  <si>
    <t>SEA SALT (DEHYDRATION) 14KG / COARSE SIZE</t>
    <phoneticPr fontId="2" type="noConversion"/>
  </si>
  <si>
    <t>SEA SALT (DEHYDRATION) 2KG / FINE SIZE</t>
    <phoneticPr fontId="2" type="noConversion"/>
  </si>
  <si>
    <t>SEA SALT (DEHYDRATION) 2KG / COARSE SIZE</t>
    <phoneticPr fontId="2" type="noConversion"/>
  </si>
  <si>
    <t>SEA SALT (DEHYDRATION) 851G / FINE SIZE</t>
    <phoneticPr fontId="2" type="noConversion"/>
  </si>
  <si>
    <t>SEA SALT (DEHYDRATION) 738G / COARSE SIZE</t>
    <phoneticPr fontId="2" type="noConversion"/>
  </si>
  <si>
    <t>JN-FM-0002</t>
  </si>
  <si>
    <t>JN-FM-0003</t>
  </si>
  <si>
    <t>JN-FM-0004</t>
  </si>
  <si>
    <t>JN-FM-0005</t>
  </si>
  <si>
    <t>JN-FM-0006</t>
  </si>
  <si>
    <t>JN-FM-0007</t>
  </si>
  <si>
    <t>JN-FM-0008</t>
  </si>
  <si>
    <t>JN-FM-0009</t>
  </si>
  <si>
    <t>JN-FM-0010</t>
  </si>
  <si>
    <t>JN-FM-0011</t>
  </si>
  <si>
    <t>JN-FM-0012</t>
  </si>
  <si>
    <t>JN-FM-0013</t>
  </si>
  <si>
    <t>JN-FM-0014</t>
  </si>
  <si>
    <t>JN-FM-0015</t>
  </si>
  <si>
    <t>JN-FM-0016</t>
  </si>
  <si>
    <t>JN-FM-0017</t>
  </si>
  <si>
    <t>HALAL , ISO22716</t>
    <phoneticPr fontId="2" type="noConversion"/>
  </si>
  <si>
    <t>JN-FM-0018</t>
    <phoneticPr fontId="2" type="noConversion"/>
  </si>
  <si>
    <t>된장 500g</t>
    <phoneticPr fontId="2" type="noConversion"/>
  </si>
  <si>
    <t>된장 1kg</t>
    <phoneticPr fontId="2" type="noConversion"/>
  </si>
  <si>
    <t>쌈장 500g</t>
    <phoneticPr fontId="2" type="noConversion"/>
  </si>
  <si>
    <t>쌈장 1kg</t>
    <phoneticPr fontId="2" type="noConversion"/>
  </si>
  <si>
    <t>김치전</t>
    <phoneticPr fontId="2" type="noConversion"/>
  </si>
  <si>
    <t>야채전</t>
    <phoneticPr fontId="2" type="noConversion"/>
  </si>
  <si>
    <t>해물파전</t>
    <phoneticPr fontId="2" type="noConversion"/>
  </si>
  <si>
    <t>홍삼진액 (세트/70ml*21)</t>
    <phoneticPr fontId="2" type="noConversion"/>
  </si>
  <si>
    <t>SUGAR FREE APPLE MANGO JAM 1KG</t>
    <phoneticPr fontId="2" type="noConversion"/>
  </si>
  <si>
    <t>캔김치 (썰은김치)</t>
    <phoneticPr fontId="2" type="noConversion"/>
  </si>
  <si>
    <t>캔김치 (볶음김치)</t>
    <phoneticPr fontId="2" type="noConversion"/>
  </si>
  <si>
    <t>캔김치 (만능김치)</t>
    <phoneticPr fontId="2" type="noConversion"/>
  </si>
  <si>
    <t xml:space="preserve">콘플레져 310g </t>
    <phoneticPr fontId="2" type="noConversion"/>
  </si>
  <si>
    <t xml:space="preserve">아몬드 프레이크 310g </t>
    <phoneticPr fontId="2" type="noConversion"/>
  </si>
  <si>
    <t>오곡 초코로핀 220g</t>
    <phoneticPr fontId="2" type="noConversion"/>
  </si>
  <si>
    <t>오곡 초코로핀 520g</t>
    <phoneticPr fontId="2" type="noConversion"/>
  </si>
  <si>
    <t>유기농 녹차 작설</t>
    <phoneticPr fontId="2" type="noConversion"/>
  </si>
  <si>
    <t>꽃샘꿀대추차1KG</t>
    <phoneticPr fontId="2" type="noConversion"/>
  </si>
  <si>
    <t>꽃샘꿀오미자차1KG</t>
    <phoneticPr fontId="2" type="noConversion"/>
  </si>
  <si>
    <t>유기농 베이비 바스 &amp; 샴푸</t>
    <phoneticPr fontId="2" type="noConversion"/>
  </si>
  <si>
    <t>유기농 순한 손세정 거품</t>
    <phoneticPr fontId="2" type="noConversion"/>
  </si>
  <si>
    <t>베이비 유기농 바디 미스트</t>
    <phoneticPr fontId="2" type="noConversion"/>
  </si>
  <si>
    <t>유기농 베이비 오일</t>
    <phoneticPr fontId="2" type="noConversion"/>
  </si>
  <si>
    <t>유기농 베이비 로션</t>
    <phoneticPr fontId="2" type="noConversion"/>
  </si>
  <si>
    <t>유기농 헬로 바르미(피부진정에센스)</t>
    <phoneticPr fontId="2" type="noConversion"/>
  </si>
  <si>
    <t>유기농 모링가 토너</t>
    <phoneticPr fontId="2" type="noConversion"/>
  </si>
  <si>
    <t>유기농 모링가 로션</t>
    <phoneticPr fontId="2" type="noConversion"/>
  </si>
  <si>
    <t>유기농 애플 아쿠아 모이스쳐 크림</t>
    <phoneticPr fontId="2" type="noConversion"/>
  </si>
  <si>
    <t>유기농 모링가 안티링클 아이크림</t>
    <phoneticPr fontId="2" type="noConversion"/>
  </si>
  <si>
    <t>유기농 순한 내츄럴 핸드크림</t>
    <phoneticPr fontId="2" type="noConversion"/>
  </si>
  <si>
    <t>유기농 알로에 마스크팩</t>
    <phoneticPr fontId="2" type="noConversion"/>
  </si>
  <si>
    <t>유기농 에센스 콜라겐 마스크팩</t>
    <phoneticPr fontId="2" type="noConversion"/>
  </si>
  <si>
    <t>유기농 녹차 마스크팩</t>
    <phoneticPr fontId="2" type="noConversion"/>
  </si>
  <si>
    <t>유기농 쌀겨 마스크팩</t>
    <phoneticPr fontId="2" type="noConversion"/>
  </si>
  <si>
    <t>유기농 로즈 안티링클 마스크팩</t>
    <phoneticPr fontId="2" type="noConversion"/>
  </si>
  <si>
    <t>리얼 비타민 종아리 보습팩  "수분촉촉 Cool"</t>
    <phoneticPr fontId="2" type="noConversion"/>
  </si>
  <si>
    <t xml:space="preserve">리얼 목초 수액패치 10매 </t>
    <phoneticPr fontId="2" type="noConversion"/>
  </si>
  <si>
    <t xml:space="preserve">리얼 온열 수액패치 10매 </t>
    <phoneticPr fontId="2" type="noConversion"/>
  </si>
  <si>
    <t xml:space="preserve">리얼 라벤더 수액패치 10매 </t>
    <phoneticPr fontId="2" type="noConversion"/>
  </si>
  <si>
    <t xml:space="preserve">리얼 유칼립투스 수액패치 10매 </t>
    <phoneticPr fontId="2" type="noConversion"/>
  </si>
  <si>
    <t xml:space="preserve">힐링 목초 수액패치 14매 </t>
    <phoneticPr fontId="2" type="noConversion"/>
  </si>
  <si>
    <t xml:space="preserve">힐링 죽초 수액패치 14매 </t>
    <phoneticPr fontId="2" type="noConversion"/>
  </si>
  <si>
    <t xml:space="preserve">힐링 온열 수액패치 14매 </t>
    <phoneticPr fontId="2" type="noConversion"/>
  </si>
  <si>
    <t xml:space="preserve">힐링 라벤더 수액패치 14매 </t>
    <phoneticPr fontId="2" type="noConversion"/>
  </si>
  <si>
    <t xml:space="preserve">힐링 로즈 수액패치 14매 </t>
    <phoneticPr fontId="2" type="noConversion"/>
  </si>
  <si>
    <t xml:space="preserve">힐링 유칼리투스 수액패치 14매 </t>
    <phoneticPr fontId="2" type="noConversion"/>
  </si>
  <si>
    <t>ISO9001 , CE Medical Class1</t>
    <phoneticPr fontId="2" type="noConversion"/>
  </si>
  <si>
    <t>CODE (*H)</t>
    <phoneticPr fontId="2" type="noConversion"/>
  </si>
  <si>
    <t>NAME (*H)</t>
    <phoneticPr fontId="2" type="noConversion"/>
  </si>
  <si>
    <t>CARTON BOX (*H)</t>
    <phoneticPr fontId="2" type="noConversion"/>
  </si>
  <si>
    <t>PACKAGE
 (*H)</t>
    <phoneticPr fontId="2" type="noConversion"/>
  </si>
  <si>
    <t>GROSS WEIGHT
PER
BOX (*H)</t>
    <phoneticPr fontId="2" type="noConversion"/>
  </si>
  <si>
    <t>BOX SIZE
(D*W*H)
mm
 (*H)</t>
    <phoneticPr fontId="2" type="noConversion"/>
  </si>
  <si>
    <t>CBM
 (*H)</t>
    <phoneticPr fontId="2" type="noConversion"/>
  </si>
  <si>
    <t>STORAGE
CONDITION
 (*H)</t>
    <phoneticPr fontId="2" type="noConversion"/>
  </si>
  <si>
    <t>SHELF LIFE
 (*H)</t>
    <phoneticPr fontId="2" type="noConversion"/>
  </si>
  <si>
    <t>CERTIFICATION
 (*H)</t>
    <phoneticPr fontId="2" type="noConversion"/>
  </si>
  <si>
    <t>BRAND (*H)</t>
    <phoneticPr fontId="2" type="noConversion"/>
  </si>
  <si>
    <t>PRODUCT NAME
(KOREAN) (*H)</t>
    <phoneticPr fontId="2" type="noConversion"/>
  </si>
  <si>
    <t>JN-RI-0019</t>
    <phoneticPr fontId="2" type="noConversion"/>
  </si>
  <si>
    <t>JN-RI-0020</t>
  </si>
  <si>
    <t>JN-RI-0021</t>
  </si>
  <si>
    <t>JN-RI-0022</t>
  </si>
  <si>
    <t>JN-RI-0023</t>
  </si>
  <si>
    <t>JN-RI-0024</t>
  </si>
  <si>
    <t>JN-RI-0025</t>
  </si>
  <si>
    <t>JN-RI-0026</t>
  </si>
  <si>
    <t>JN-RI-0027</t>
  </si>
  <si>
    <t>JN-RI-0028</t>
  </si>
  <si>
    <t>JN-RI-0029</t>
  </si>
  <si>
    <t>JN-RI-0030</t>
  </si>
  <si>
    <t>JN-RI-0031</t>
  </si>
  <si>
    <t>찹쌀</t>
  </si>
  <si>
    <t>찰현미</t>
  </si>
  <si>
    <t>현미</t>
  </si>
  <si>
    <t>보리</t>
  </si>
  <si>
    <t>서리태</t>
  </si>
  <si>
    <t>영양잡곡 +14</t>
    <phoneticPr fontId="2" type="noConversion"/>
  </si>
  <si>
    <t>현미오곡생</t>
    <phoneticPr fontId="2" type="noConversion"/>
  </si>
  <si>
    <t>흑색미인</t>
    <phoneticPr fontId="2" type="noConversion"/>
  </si>
  <si>
    <t>찰 6곡 영양식</t>
    <phoneticPr fontId="2" type="noConversion"/>
  </si>
  <si>
    <t>현미와 영양건강 혼합 16곡</t>
    <phoneticPr fontId="2" type="noConversion"/>
  </si>
  <si>
    <t>혼합9곡</t>
    <phoneticPr fontId="2" type="noConversion"/>
  </si>
  <si>
    <t>플러스15곡</t>
    <phoneticPr fontId="2" type="noConversion"/>
  </si>
  <si>
    <t>찰진5곡</t>
    <phoneticPr fontId="2" type="noConversion"/>
  </si>
  <si>
    <t>보리건강식</t>
    <phoneticPr fontId="2" type="noConversion"/>
  </si>
  <si>
    <t>JN-RI-0032</t>
  </si>
  <si>
    <t>JN-RI-0033</t>
  </si>
  <si>
    <t>BARLEY</t>
  </si>
  <si>
    <t>GLUTINOUS RICE</t>
  </si>
  <si>
    <t>BROWN RICE</t>
  </si>
  <si>
    <t>GREEN KERNEL BLACK BEAN</t>
  </si>
  <si>
    <t>백태</t>
    <phoneticPr fontId="2" type="noConversion"/>
  </si>
  <si>
    <t>YELLOW BEAN</t>
    <phoneticPr fontId="2" type="noConversion"/>
  </si>
  <si>
    <t>380*240*335</t>
    <phoneticPr fontId="2" type="noConversion"/>
  </si>
  <si>
    <t>MIXED 14 GRAINS</t>
    <phoneticPr fontId="2" type="noConversion"/>
  </si>
  <si>
    <t>MIXED 5 GRAINS</t>
    <phoneticPr fontId="2" type="noConversion"/>
  </si>
  <si>
    <t>MIXED 9 BLACK GRAINS</t>
    <phoneticPr fontId="2" type="noConversion"/>
  </si>
  <si>
    <t>MIXED 6 GRAINS</t>
    <phoneticPr fontId="2" type="noConversion"/>
  </si>
  <si>
    <t>MIXED 16 GRAINS</t>
    <phoneticPr fontId="2" type="noConversion"/>
  </si>
  <si>
    <t>MIXED 9 GRAINS</t>
    <phoneticPr fontId="2" type="noConversion"/>
  </si>
  <si>
    <t>MIXED 15 GRAINS</t>
    <phoneticPr fontId="2" type="noConversion"/>
  </si>
  <si>
    <t>MIXED 5 GRAINS - A</t>
    <phoneticPr fontId="2" type="noConversion"/>
  </si>
  <si>
    <t>MIXED 9 BARLEY</t>
    <phoneticPr fontId="2" type="noConversion"/>
  </si>
  <si>
    <t>STICKY BROWN RICE</t>
    <phoneticPr fontId="2" type="noConversion"/>
  </si>
  <si>
    <t>(오가닉) 블루베리 컵젤리</t>
    <phoneticPr fontId="2" type="noConversion"/>
  </si>
  <si>
    <t>(ORGANIC) BLUEBERRY JELLY IN CUP</t>
    <phoneticPr fontId="2" type="noConversion"/>
  </si>
  <si>
    <t>(오가닉) 망고 컵젤리</t>
    <phoneticPr fontId="2" type="noConversion"/>
  </si>
  <si>
    <t>(ORGANIC) MANGO JELLY IN CUP</t>
    <phoneticPr fontId="2" type="noConversion"/>
  </si>
  <si>
    <t>(비건) 블루베리 컵젤리</t>
    <phoneticPr fontId="2" type="noConversion"/>
  </si>
  <si>
    <t>(VEGAN) BLUEBERRY JELLY IN CUP</t>
    <phoneticPr fontId="2" type="noConversion"/>
  </si>
  <si>
    <t>(비건) 포도 컵젤리</t>
    <phoneticPr fontId="2" type="noConversion"/>
  </si>
  <si>
    <t>(VEGAN) GRAPE JELLY IN CUP</t>
    <phoneticPr fontId="2" type="noConversion"/>
  </si>
  <si>
    <t>(비건) 레몬 컵젤리</t>
    <phoneticPr fontId="2" type="noConversion"/>
  </si>
  <si>
    <t>(VEGAN) LEMON JELLY IN CUP</t>
    <phoneticPr fontId="2" type="noConversion"/>
  </si>
  <si>
    <t>FRUITS MIX JELLY IN CUP</t>
    <phoneticPr fontId="2" type="noConversion"/>
  </si>
  <si>
    <t>GRAPE JELLY IN CUP</t>
    <phoneticPr fontId="2" type="noConversion"/>
  </si>
  <si>
    <t>MANDARIN ORANGE JELLY IN CUP</t>
    <phoneticPr fontId="2" type="noConversion"/>
  </si>
  <si>
    <t>PINEAPPLE JELLY IN CUP</t>
    <phoneticPr fontId="2" type="noConversion"/>
  </si>
  <si>
    <t>STRAWBERRY JELLY IN CUP</t>
    <phoneticPr fontId="2" type="noConversion"/>
  </si>
  <si>
    <t>WHITE PEACH JELLY IN CUP</t>
    <phoneticPr fontId="2" type="noConversion"/>
  </si>
  <si>
    <t>YOGURT MIX JELLY IN CUP</t>
    <phoneticPr fontId="2" type="noConversion"/>
  </si>
  <si>
    <t>TTUTTO</t>
    <phoneticPr fontId="2" type="noConversion"/>
  </si>
  <si>
    <t>6EA x 4BUNDLE</t>
    <phoneticPr fontId="2" type="noConversion"/>
  </si>
  <si>
    <t>290*375*80</t>
    <phoneticPr fontId="2" type="noConversion"/>
  </si>
  <si>
    <t>290*375*150</t>
    <phoneticPr fontId="2" type="noConversion"/>
  </si>
  <si>
    <t>290*375*130</t>
    <phoneticPr fontId="2" type="noConversion"/>
  </si>
  <si>
    <t>HACCP , ORGANIC</t>
    <phoneticPr fontId="2" type="noConversion"/>
  </si>
  <si>
    <t>HACCP , VEGAN</t>
    <phoneticPr fontId="2" type="noConversion"/>
  </si>
  <si>
    <t>DESSERT</t>
    <phoneticPr fontId="2" type="noConversion"/>
  </si>
  <si>
    <t>JN-DE-0001</t>
    <phoneticPr fontId="2" type="noConversion"/>
  </si>
  <si>
    <t>JN-DE-0002</t>
  </si>
  <si>
    <t>JN-DE-0003</t>
  </si>
  <si>
    <t>JN-DE-0004</t>
  </si>
  <si>
    <t>JN-DE-0005</t>
  </si>
  <si>
    <t>JN-DE-0006</t>
  </si>
  <si>
    <t>JN-DE-0007</t>
  </si>
  <si>
    <t>JN-DE-0008</t>
  </si>
  <si>
    <t>JN-DE-0009</t>
  </si>
  <si>
    <t>JN-DE-0010</t>
  </si>
  <si>
    <t>JN-DE-0011</t>
  </si>
  <si>
    <t>JN-DE-0012</t>
  </si>
  <si>
    <t>후르츠믹스 컵젤리</t>
    <phoneticPr fontId="2" type="noConversion"/>
  </si>
  <si>
    <t>포도 컵젤리</t>
    <phoneticPr fontId="2" type="noConversion"/>
  </si>
  <si>
    <t>밀감 컵젤리</t>
    <phoneticPr fontId="2" type="noConversion"/>
  </si>
  <si>
    <t>코코파인 컵젤리</t>
    <phoneticPr fontId="2" type="noConversion"/>
  </si>
  <si>
    <t>코코딸기 컵젤리</t>
    <phoneticPr fontId="2" type="noConversion"/>
  </si>
  <si>
    <t>백도 컵젤리</t>
    <phoneticPr fontId="2" type="noConversion"/>
  </si>
  <si>
    <t>요구믹스 컵젤리</t>
    <phoneticPr fontId="2" type="noConversion"/>
  </si>
  <si>
    <t>JN-CS-0027</t>
    <phoneticPr fontId="2" type="noConversion"/>
  </si>
  <si>
    <t>간장</t>
    <phoneticPr fontId="2" type="noConversion"/>
  </si>
  <si>
    <t>SOY SAUCE (BREWING SOY SAUCE 20%)</t>
    <phoneticPr fontId="2" type="noConversion"/>
  </si>
  <si>
    <t>900 ml</t>
    <phoneticPr fontId="2" type="noConversion"/>
  </si>
  <si>
    <t>15 BTLS</t>
    <phoneticPr fontId="2" type="noConversion"/>
  </si>
  <si>
    <t>396*234*274</t>
    <phoneticPr fontId="2" type="noConversion"/>
  </si>
  <si>
    <t>24 MONTH</t>
    <phoneticPr fontId="2" type="noConversion"/>
  </si>
  <si>
    <t>HACCP , ISO22000 , HALAL</t>
    <phoneticPr fontId="2" type="noConversion"/>
  </si>
  <si>
    <t>JN-CS-0028</t>
    <phoneticPr fontId="2" type="noConversion"/>
  </si>
  <si>
    <t>1.5 L</t>
    <phoneticPr fontId="2" type="noConversion"/>
  </si>
  <si>
    <t>8 BTLS</t>
    <phoneticPr fontId="2" type="noConversion"/>
  </si>
  <si>
    <t>425*213*285</t>
    <phoneticPr fontId="2" type="noConversion"/>
  </si>
  <si>
    <t>HACCP , ISO22000 , HALAL</t>
  </si>
  <si>
    <t>JN-CS-0029</t>
  </si>
  <si>
    <t>13 L</t>
    <phoneticPr fontId="2" type="noConversion"/>
  </si>
  <si>
    <t>PE</t>
    <phoneticPr fontId="2" type="noConversion"/>
  </si>
  <si>
    <t>235*235*345</t>
    <phoneticPr fontId="2" type="noConversion"/>
  </si>
  <si>
    <t>JN-CS-0030</t>
  </si>
  <si>
    <t>국간장</t>
    <phoneticPr fontId="2" type="noConversion"/>
  </si>
  <si>
    <t>900 ml</t>
    <phoneticPr fontId="2" type="noConversion"/>
  </si>
  <si>
    <t>15 BTLS</t>
  </si>
  <si>
    <t>396*234*274</t>
  </si>
  <si>
    <t>JN-CS-0031</t>
  </si>
  <si>
    <t>8 BTLS</t>
  </si>
  <si>
    <t>425*213*285</t>
  </si>
  <si>
    <t>JN-CS-0032</t>
  </si>
  <si>
    <t>N/A</t>
  </si>
  <si>
    <t>235*235*345</t>
  </si>
  <si>
    <t>JN-CS-0033</t>
  </si>
  <si>
    <t>진간장</t>
    <phoneticPr fontId="2" type="noConversion"/>
  </si>
  <si>
    <t>SOY SAUCE (BREWING SOY SAUCE 17%)</t>
    <phoneticPr fontId="2" type="noConversion"/>
  </si>
  <si>
    <t>500 ml</t>
    <phoneticPr fontId="2" type="noConversion"/>
  </si>
  <si>
    <t>24 BTLS</t>
    <phoneticPr fontId="2" type="noConversion"/>
  </si>
  <si>
    <t>395*280*250</t>
    <phoneticPr fontId="2" type="noConversion"/>
  </si>
  <si>
    <t>JN-CS-0034</t>
  </si>
  <si>
    <t>JN-CS-0035</t>
  </si>
  <si>
    <t>JN-CS-0036</t>
    <phoneticPr fontId="2" type="noConversion"/>
  </si>
  <si>
    <t>0℃</t>
    <phoneticPr fontId="2" type="noConversion"/>
  </si>
  <si>
    <t>3 MONTH</t>
    <phoneticPr fontId="2" type="noConversion"/>
  </si>
  <si>
    <t>JN-RI-0034</t>
    <phoneticPr fontId="2" type="noConversion"/>
  </si>
  <si>
    <t>마시는죽 (단호박맛죽) / RRP PACK</t>
    <phoneticPr fontId="2" type="noConversion"/>
  </si>
  <si>
    <t>SWEET PUMPKIN PORRIDGE (R.T.E) / RRP PACK</t>
    <phoneticPr fontId="2" type="noConversion"/>
  </si>
  <si>
    <t>DOOSON BRAND</t>
    <phoneticPr fontId="2" type="noConversion"/>
  </si>
  <si>
    <t>130g*7pack</t>
    <phoneticPr fontId="2" type="noConversion"/>
  </si>
  <si>
    <t>4 RRP</t>
    <phoneticPr fontId="2" type="noConversion"/>
  </si>
  <si>
    <t>360*270*210</t>
    <phoneticPr fontId="2" type="noConversion"/>
  </si>
  <si>
    <t>JN-RI-0035</t>
  </si>
  <si>
    <t>마시는죽 (견과죽) / RRP PACK</t>
    <phoneticPr fontId="2" type="noConversion"/>
  </si>
  <si>
    <t>NUTS PORRIDGE (R.T.E) / RRP PACK</t>
    <phoneticPr fontId="2" type="noConversion"/>
  </si>
  <si>
    <t>JN-RI-0036</t>
  </si>
  <si>
    <t>마시는죽 (흑임자죽) / RRP PACK</t>
    <phoneticPr fontId="2" type="noConversion"/>
  </si>
  <si>
    <t>BLACK SESAME PORRIDGE (R.T.E) / RRP PACK</t>
    <phoneticPr fontId="2" type="noConversion"/>
  </si>
  <si>
    <t>JN-RI-0037</t>
  </si>
  <si>
    <t>마시는죽 (단팥죽) / RRP PACK</t>
    <phoneticPr fontId="2" type="noConversion"/>
  </si>
  <si>
    <t>SWEET RED BEAN PORRIDGE (R.T.E) / RRP PACK</t>
    <phoneticPr fontId="2" type="noConversion"/>
  </si>
  <si>
    <t>JN-RI-0038</t>
  </si>
  <si>
    <t>마시는죽 (단호박맛죽)</t>
    <phoneticPr fontId="2" type="noConversion"/>
  </si>
  <si>
    <t>SWEET PUMPKIN PORRIDGE (R.T.E)</t>
    <phoneticPr fontId="2" type="noConversion"/>
  </si>
  <si>
    <t>JN-RI-0039</t>
  </si>
  <si>
    <t>마시는죽 (견과죽)</t>
    <phoneticPr fontId="2" type="noConversion"/>
  </si>
  <si>
    <t>NUTS PORRIDGE (R.T.E)</t>
    <phoneticPr fontId="2" type="noConversion"/>
  </si>
  <si>
    <t>JN-RI-0040</t>
  </si>
  <si>
    <t>마시는죽 (흑임자죽)</t>
    <phoneticPr fontId="2" type="noConversion"/>
  </si>
  <si>
    <t>BLACK SESAME PORRIDGE (R.T.E)</t>
    <phoneticPr fontId="2" type="noConversion"/>
  </si>
  <si>
    <t>JN-RI-0041</t>
  </si>
  <si>
    <t>마시는죽 (단팥죽)</t>
    <phoneticPr fontId="2" type="noConversion"/>
  </si>
  <si>
    <t>SWEET RED BEAN PORRIDGE (R.T.E)</t>
    <phoneticPr fontId="2" type="noConversion"/>
  </si>
  <si>
    <t>GOCHUJANG 170G</t>
    <phoneticPr fontId="2" type="noConversion"/>
  </si>
  <si>
    <t>GOCHUJANG 500G</t>
    <phoneticPr fontId="2" type="noConversion"/>
  </si>
  <si>
    <t>GOCHUJANG 1KG</t>
    <phoneticPr fontId="2" type="noConversion"/>
  </si>
  <si>
    <t>GOCHUJANG 2KG</t>
    <phoneticPr fontId="2" type="noConversion"/>
  </si>
  <si>
    <t>GOCHUJANG 14KG</t>
    <phoneticPr fontId="2" type="noConversion"/>
  </si>
  <si>
    <t>510*300*188</t>
    <phoneticPr fontId="2" type="noConversion"/>
  </si>
  <si>
    <t>HACCP , FSSC22000 , HALAL (KMF/MUI)</t>
    <phoneticPr fontId="2" type="noConversion"/>
  </si>
  <si>
    <t>고추장 170g</t>
    <phoneticPr fontId="2" type="noConversion"/>
  </si>
  <si>
    <t>고추장 500g</t>
    <phoneticPr fontId="2" type="noConversion"/>
  </si>
  <si>
    <t>고추장 1kg</t>
    <phoneticPr fontId="2" type="noConversion"/>
  </si>
  <si>
    <t>고추장 2kg</t>
    <phoneticPr fontId="2" type="noConversion"/>
  </si>
  <si>
    <t>고추장 14kg</t>
    <phoneticPr fontId="2" type="noConversion"/>
  </si>
  <si>
    <t>JINU INTERNATIONAL PRODUCT LIST (FINAL VERSION 2021.SEP.17)</t>
    <phoneticPr fontId="2" type="noConversion"/>
  </si>
  <si>
    <t>* YOU MAY CHECK UPDATED PRODUCT ON YELLOW BLOCK</t>
    <phoneticPr fontId="2" type="noConversion"/>
  </si>
  <si>
    <t>올리브유 파래김(도시락김) 4g * 3pack</t>
    <phoneticPr fontId="2" type="noConversion"/>
  </si>
  <si>
    <t>김치맛김 4g * 3pack</t>
    <phoneticPr fontId="2" type="noConversion"/>
  </si>
  <si>
    <t>와사비맛김 4g * 3pack</t>
    <phoneticPr fontId="2" type="noConversion"/>
  </si>
  <si>
    <t>데리야끼맛김 4g * 3pack</t>
    <phoneticPr fontId="2" type="noConversion"/>
  </si>
  <si>
    <t>SALTED AND OLIVE OIL SEAWEED LAVER / TRAY</t>
    <phoneticPr fontId="2" type="noConversion"/>
  </si>
  <si>
    <t>SEASONED LAVER (KIMCHI FLAVOR) / TRAY</t>
    <phoneticPr fontId="2" type="noConversion"/>
  </si>
  <si>
    <t>SEASONED LAVER (WASABI FLAVOR) / TRAY</t>
    <phoneticPr fontId="2" type="noConversion"/>
  </si>
  <si>
    <t>SEASONED LAVER (TERIYAKI FLAVOR) / TRAY</t>
    <phoneticPr fontId="2" type="noConversion"/>
  </si>
  <si>
    <t>4g x 3ea</t>
    <phoneticPr fontId="2" type="noConversion"/>
  </si>
  <si>
    <t>525*440*255</t>
    <phoneticPr fontId="2" type="noConversion"/>
  </si>
  <si>
    <t>JN-SW-0004-1</t>
    <phoneticPr fontId="2" type="noConversion"/>
  </si>
  <si>
    <t>JN-SW-0004-2</t>
    <phoneticPr fontId="2" type="noConversion"/>
  </si>
  <si>
    <t>올리브유 파래김(도시락김) 4g * 6pack</t>
    <phoneticPr fontId="2" type="noConversion"/>
  </si>
  <si>
    <t>올리브유 파래김(도시락김) 4g * 9pack</t>
    <phoneticPr fontId="2" type="noConversion"/>
  </si>
  <si>
    <t>4g x 6ea</t>
    <phoneticPr fontId="2" type="noConversion"/>
  </si>
  <si>
    <t>4g x 9ea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</si>
</sst>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76" formatCode="0.000"/>
    <numFmt numFmtId="177" formatCode="###\ &quot;g&quot;"/>
    <numFmt numFmtId="178" formatCode="##\ &quot;RRP&quot;"/>
    <numFmt numFmtId="179" formatCode="##\ &quot;pack&quot;"/>
    <numFmt numFmtId="180" formatCode="##\ &quot;CASE&quot;"/>
    <numFmt numFmtId="181" formatCode="##.#&quot;kg&quot;"/>
    <numFmt numFmtId="182" formatCode="###\ &quot;ml&quot;"/>
    <numFmt numFmtId="183" formatCode="###\ &quot;ML&quot;"/>
    <numFmt numFmtId="184" formatCode="##\ &quot;BTLS&quot;"/>
    <numFmt numFmtId="185" formatCode="##\ &quot;box&quot;"/>
    <numFmt numFmtId="186" formatCode="###\ &quot;kg&quot;"/>
    <numFmt numFmtId="187" formatCode="##.0&quot;kg&quot;"/>
    <numFmt numFmtId="188" formatCode="##\ &quot;pail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85" fontId="3" fillId="2" borderId="1" xfId="0" applyNumberFormat="1" applyFont="1" applyFill="1" applyBorder="1" applyAlignment="1">
      <alignment horizontal="center" vertical="center"/>
    </xf>
    <xf numFmtId="188" fontId="3" fillId="2" borderId="1" xfId="0" applyNumberFormat="1" applyFont="1" applyFill="1" applyBorder="1" applyAlignment="1">
      <alignment horizontal="center" vertical="center"/>
    </xf>
    <xf numFmtId="183" fontId="3" fillId="2" borderId="1" xfId="0" applyNumberFormat="1" applyFont="1" applyFill="1" applyBorder="1" applyAlignment="1">
      <alignment horizontal="center" vertical="center"/>
    </xf>
    <xf numFmtId="184" fontId="3" fillId="2" borderId="1" xfId="0" applyNumberFormat="1" applyFont="1" applyFill="1" applyBorder="1" applyAlignment="1">
      <alignment horizontal="center" vertical="center"/>
    </xf>
    <xf numFmtId="186" fontId="3" fillId="2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87" fontId="3" fillId="2" borderId="1" xfId="1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87" fontId="3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/>
    </xf>
    <xf numFmtId="179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9" fontId="3" fillId="2" borderId="9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86" fontId="3" fillId="2" borderId="8" xfId="0" applyNumberFormat="1" applyFont="1" applyFill="1" applyBorder="1" applyAlignment="1">
      <alignment horizontal="center" vertical="center"/>
    </xf>
    <xf numFmtId="181" fontId="3" fillId="2" borderId="1" xfId="1" applyNumberFormat="1" applyFont="1" applyFill="1" applyBorder="1" applyAlignment="1">
      <alignment horizontal="center" vertical="center"/>
    </xf>
    <xf numFmtId="181" fontId="3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181" fontId="3" fillId="2" borderId="9" xfId="1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181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/>
    </xf>
    <xf numFmtId="188" fontId="3" fillId="2" borderId="6" xfId="0" applyNumberFormat="1" applyFont="1" applyFill="1" applyBorder="1" applyAlignment="1">
      <alignment horizontal="center" vertical="center"/>
    </xf>
    <xf numFmtId="181" fontId="3" fillId="2" borderId="6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81" fontId="3" fillId="2" borderId="9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5" fillId="7" borderId="5" xfId="0" applyFont="1" applyFill="1" applyBorder="1">
      <alignment vertical="center"/>
    </xf>
    <xf numFmtId="0" fontId="6" fillId="7" borderId="5" xfId="0" applyFont="1" applyFill="1" applyBorder="1">
      <alignment vertical="center"/>
    </xf>
    <xf numFmtId="177" fontId="3" fillId="7" borderId="1" xfId="0" applyNumberFormat="1" applyFont="1" applyFill="1" applyBorder="1" applyAlignment="1">
      <alignment horizontal="center" vertical="center"/>
    </xf>
    <xf numFmtId="181" fontId="3" fillId="7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186" fontId="3" fillId="2" borderId="6" xfId="0" applyNumberFormat="1" applyFont="1" applyFill="1" applyBorder="1" applyAlignment="1">
      <alignment horizontal="center" vertical="center"/>
    </xf>
    <xf numFmtId="181" fontId="3" fillId="2" borderId="6" xfId="1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596B-81DE-4E4A-8340-76D5E3B94ABD}">
  <sheetPr>
    <tabColor rgb="FF0070C0"/>
  </sheetPr>
  <dimension ref="A1:O342"/>
  <sheetViews>
    <sheetView tabSelected="1" zoomScale="85" zoomScaleNormal="85" workbookViewId="0">
      <selection activeCell="B1" sqref="B1:N1"/>
    </sheetView>
  </sheetViews>
  <sheetFormatPr defaultRowHeight="13.5" x14ac:dyDescent="0.3"/>
  <cols>
    <col min="1" max="1" width="0.875" style="1" customWidth="1"/>
    <col min="2" max="2" width="13" style="1" customWidth="1"/>
    <col min="3" max="3" width="35.75" style="9" customWidth="1"/>
    <col min="4" max="4" width="38.5" style="1" customWidth="1"/>
    <col min="5" max="5" width="14.25" style="9" customWidth="1"/>
    <col min="6" max="8" width="10.5" style="1" customWidth="1"/>
    <col min="9" max="9" width="9" style="9" customWidth="1"/>
    <col min="10" max="10" width="13.125" style="9" customWidth="1"/>
    <col min="11" max="11" width="9.75" style="9" customWidth="1"/>
    <col min="12" max="12" width="19.875" style="1" customWidth="1"/>
    <col min="13" max="13" width="15" style="1" customWidth="1"/>
    <col min="14" max="14" width="30.625" style="1" customWidth="1"/>
    <col min="15" max="15" width="5.125" style="1" customWidth="1"/>
    <col min="16" max="16384" width="9" style="1"/>
  </cols>
  <sheetData>
    <row r="1" spans="2:14" ht="29.25" customHeight="1" x14ac:dyDescent="0.3">
      <c r="B1" s="75" t="s">
        <v>1213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2:14" ht="17.25" customHeight="1" x14ac:dyDescent="0.25">
      <c r="C2" s="68"/>
      <c r="D2" s="68"/>
      <c r="E2" s="68"/>
      <c r="F2" s="68"/>
      <c r="G2" s="68"/>
      <c r="H2" s="68"/>
      <c r="I2" s="68"/>
      <c r="J2" s="68"/>
      <c r="K2" s="63"/>
      <c r="L2" s="64"/>
      <c r="M2" s="65"/>
      <c r="N2" s="58" t="s">
        <v>1214</v>
      </c>
    </row>
    <row r="3" spans="2:14" ht="37.5" customHeight="1" x14ac:dyDescent="0.3">
      <c r="B3" s="72" t="s">
        <v>1032</v>
      </c>
      <c r="C3" s="78" t="s">
        <v>1043</v>
      </c>
      <c r="D3" s="72" t="s">
        <v>1033</v>
      </c>
      <c r="E3" s="72" t="s">
        <v>1042</v>
      </c>
      <c r="F3" s="76" t="s">
        <v>1034</v>
      </c>
      <c r="G3" s="77"/>
      <c r="H3" s="78" t="s">
        <v>1035</v>
      </c>
      <c r="I3" s="78" t="s">
        <v>1036</v>
      </c>
      <c r="J3" s="78" t="s">
        <v>1037</v>
      </c>
      <c r="K3" s="78" t="s">
        <v>1038</v>
      </c>
      <c r="L3" s="72" t="s">
        <v>1039</v>
      </c>
      <c r="M3" s="72" t="s">
        <v>1040</v>
      </c>
      <c r="N3" s="72" t="s">
        <v>1041</v>
      </c>
    </row>
    <row r="4" spans="2:14" ht="37.5" customHeight="1" x14ac:dyDescent="0.3">
      <c r="B4" s="72"/>
      <c r="C4" s="79"/>
      <c r="D4" s="72"/>
      <c r="E4" s="72"/>
      <c r="F4" s="16" t="s">
        <v>179</v>
      </c>
      <c r="G4" s="16" t="s">
        <v>180</v>
      </c>
      <c r="H4" s="79"/>
      <c r="I4" s="79"/>
      <c r="J4" s="79"/>
      <c r="K4" s="79"/>
      <c r="L4" s="72"/>
      <c r="M4" s="72"/>
      <c r="N4" s="72"/>
    </row>
    <row r="5" spans="2:14" ht="50.25" customHeight="1" x14ac:dyDescent="0.3">
      <c r="B5" s="71" t="s">
        <v>687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4" ht="21.95" customHeight="1" x14ac:dyDescent="0.3">
      <c r="B6" s="8" t="s">
        <v>460</v>
      </c>
      <c r="C6" s="8" t="s">
        <v>17</v>
      </c>
      <c r="D6" s="2" t="s">
        <v>172</v>
      </c>
      <c r="E6" s="2" t="s">
        <v>184</v>
      </c>
      <c r="F6" s="3" t="s">
        <v>53</v>
      </c>
      <c r="G6" s="4" t="s">
        <v>316</v>
      </c>
      <c r="H6" s="4" t="s">
        <v>321</v>
      </c>
      <c r="I6" s="17">
        <v>3</v>
      </c>
      <c r="J6" s="8" t="s">
        <v>65</v>
      </c>
      <c r="K6" s="18">
        <f>0.55*0.37*0.22</f>
        <v>4.4770000000000004E-2</v>
      </c>
      <c r="L6" s="5" t="s">
        <v>955</v>
      </c>
      <c r="M6" s="8" t="s">
        <v>349</v>
      </c>
      <c r="N6" s="8" t="s">
        <v>177</v>
      </c>
    </row>
    <row r="7" spans="2:14" ht="21.95" customHeight="1" x14ac:dyDescent="0.3">
      <c r="B7" s="8" t="s">
        <v>476</v>
      </c>
      <c r="C7" s="8" t="s">
        <v>18</v>
      </c>
      <c r="D7" s="2" t="s">
        <v>173</v>
      </c>
      <c r="E7" s="2" t="s">
        <v>184</v>
      </c>
      <c r="F7" s="3" t="s">
        <v>53</v>
      </c>
      <c r="G7" s="4" t="s">
        <v>316</v>
      </c>
      <c r="H7" s="4" t="s">
        <v>321</v>
      </c>
      <c r="I7" s="17">
        <v>3</v>
      </c>
      <c r="J7" s="8" t="s">
        <v>65</v>
      </c>
      <c r="K7" s="18">
        <f>0.55*0.37*0.22</f>
        <v>4.4770000000000004E-2</v>
      </c>
      <c r="L7" s="5" t="s">
        <v>955</v>
      </c>
      <c r="M7" s="8" t="s">
        <v>349</v>
      </c>
      <c r="N7" s="8" t="s">
        <v>177</v>
      </c>
    </row>
    <row r="8" spans="2:14" ht="21.95" customHeight="1" x14ac:dyDescent="0.3">
      <c r="B8" s="8" t="s">
        <v>477</v>
      </c>
      <c r="C8" s="8" t="s">
        <v>19</v>
      </c>
      <c r="D8" s="2" t="s">
        <v>174</v>
      </c>
      <c r="E8" s="2" t="s">
        <v>184</v>
      </c>
      <c r="F8" s="3" t="s">
        <v>53</v>
      </c>
      <c r="G8" s="4" t="s">
        <v>316</v>
      </c>
      <c r="H8" s="4" t="s">
        <v>321</v>
      </c>
      <c r="I8" s="17">
        <v>3</v>
      </c>
      <c r="J8" s="8" t="s">
        <v>65</v>
      </c>
      <c r="K8" s="18">
        <f>0.55*0.37*0.22</f>
        <v>4.4770000000000004E-2</v>
      </c>
      <c r="L8" s="5" t="s">
        <v>955</v>
      </c>
      <c r="M8" s="8" t="s">
        <v>349</v>
      </c>
      <c r="N8" s="8" t="s">
        <v>177</v>
      </c>
    </row>
    <row r="9" spans="2:14" ht="21.95" customHeight="1" x14ac:dyDescent="0.3">
      <c r="B9" s="8" t="s">
        <v>478</v>
      </c>
      <c r="C9" s="8" t="s">
        <v>692</v>
      </c>
      <c r="D9" s="8" t="s">
        <v>415</v>
      </c>
      <c r="E9" s="8" t="s">
        <v>694</v>
      </c>
      <c r="F9" s="12" t="s">
        <v>175</v>
      </c>
      <c r="G9" s="13" t="s">
        <v>318</v>
      </c>
      <c r="H9" s="13" t="s">
        <v>328</v>
      </c>
      <c r="I9" s="19">
        <v>20</v>
      </c>
      <c r="J9" s="8" t="s">
        <v>92</v>
      </c>
      <c r="K9" s="18">
        <f>0.35*0.26*0.32</f>
        <v>2.912E-2</v>
      </c>
      <c r="L9" s="8" t="s">
        <v>351</v>
      </c>
      <c r="M9" s="8" t="s">
        <v>353</v>
      </c>
      <c r="N9" s="8" t="s">
        <v>127</v>
      </c>
    </row>
    <row r="10" spans="2:14" ht="21.95" customHeight="1" x14ac:dyDescent="0.3">
      <c r="B10" s="8" t="s">
        <v>479</v>
      </c>
      <c r="C10" s="8" t="s">
        <v>693</v>
      </c>
      <c r="D10" s="8" t="s">
        <v>415</v>
      </c>
      <c r="E10" s="8" t="s">
        <v>694</v>
      </c>
      <c r="F10" s="12" t="s">
        <v>176</v>
      </c>
      <c r="G10" s="13" t="s">
        <v>320</v>
      </c>
      <c r="H10" s="13" t="s">
        <v>328</v>
      </c>
      <c r="I10" s="19">
        <v>11.7</v>
      </c>
      <c r="J10" s="8" t="s">
        <v>695</v>
      </c>
      <c r="K10" s="18">
        <f t="shared" ref="K10:K17" si="0">0.312*0.246*0.21</f>
        <v>1.6117920000000001E-2</v>
      </c>
      <c r="L10" s="8" t="s">
        <v>351</v>
      </c>
      <c r="M10" s="8" t="s">
        <v>353</v>
      </c>
      <c r="N10" s="8" t="s">
        <v>127</v>
      </c>
    </row>
    <row r="11" spans="2:14" ht="21.95" customHeight="1" x14ac:dyDescent="0.3">
      <c r="B11" s="8" t="s">
        <v>480</v>
      </c>
      <c r="C11" s="8" t="s">
        <v>689</v>
      </c>
      <c r="D11" s="8" t="s">
        <v>416</v>
      </c>
      <c r="E11" s="8" t="s">
        <v>694</v>
      </c>
      <c r="F11" s="12" t="s">
        <v>176</v>
      </c>
      <c r="G11" s="13" t="s">
        <v>320</v>
      </c>
      <c r="H11" s="13" t="s">
        <v>328</v>
      </c>
      <c r="I11" s="19">
        <v>11.7</v>
      </c>
      <c r="J11" s="8" t="s">
        <v>695</v>
      </c>
      <c r="K11" s="18">
        <f t="shared" si="0"/>
        <v>1.6117920000000001E-2</v>
      </c>
      <c r="L11" s="8" t="s">
        <v>351</v>
      </c>
      <c r="M11" s="8" t="s">
        <v>353</v>
      </c>
      <c r="N11" s="8" t="s">
        <v>127</v>
      </c>
    </row>
    <row r="12" spans="2:14" ht="21.95" customHeight="1" x14ac:dyDescent="0.3">
      <c r="B12" s="8" t="s">
        <v>481</v>
      </c>
      <c r="C12" s="8" t="s">
        <v>690</v>
      </c>
      <c r="D12" s="8" t="s">
        <v>417</v>
      </c>
      <c r="E12" s="8" t="s">
        <v>694</v>
      </c>
      <c r="F12" s="12" t="s">
        <v>176</v>
      </c>
      <c r="G12" s="13" t="s">
        <v>320</v>
      </c>
      <c r="H12" s="13" t="s">
        <v>328</v>
      </c>
      <c r="I12" s="19">
        <v>11.7</v>
      </c>
      <c r="J12" s="8" t="s">
        <v>695</v>
      </c>
      <c r="K12" s="18">
        <f t="shared" si="0"/>
        <v>1.6117920000000001E-2</v>
      </c>
      <c r="L12" s="8" t="s">
        <v>351</v>
      </c>
      <c r="M12" s="8" t="s">
        <v>353</v>
      </c>
      <c r="N12" s="8" t="s">
        <v>127</v>
      </c>
    </row>
    <row r="13" spans="2:14" ht="21.95" customHeight="1" x14ac:dyDescent="0.3">
      <c r="B13" s="8" t="s">
        <v>482</v>
      </c>
      <c r="C13" s="8" t="s">
        <v>691</v>
      </c>
      <c r="D13" s="8" t="s">
        <v>418</v>
      </c>
      <c r="E13" s="8" t="s">
        <v>694</v>
      </c>
      <c r="F13" s="12" t="s">
        <v>176</v>
      </c>
      <c r="G13" s="13" t="s">
        <v>320</v>
      </c>
      <c r="H13" s="13" t="s">
        <v>328</v>
      </c>
      <c r="I13" s="19">
        <v>11.7</v>
      </c>
      <c r="J13" s="8" t="s">
        <v>695</v>
      </c>
      <c r="K13" s="18">
        <f t="shared" si="0"/>
        <v>1.6117920000000001E-2</v>
      </c>
      <c r="L13" s="8" t="s">
        <v>351</v>
      </c>
      <c r="M13" s="8" t="s">
        <v>353</v>
      </c>
      <c r="N13" s="8" t="s">
        <v>127</v>
      </c>
    </row>
    <row r="14" spans="2:14" ht="21.95" customHeight="1" x14ac:dyDescent="0.3">
      <c r="B14" s="8" t="s">
        <v>837</v>
      </c>
      <c r="C14" s="8" t="s">
        <v>840</v>
      </c>
      <c r="D14" s="8" t="s">
        <v>845</v>
      </c>
      <c r="E14" s="8" t="s">
        <v>694</v>
      </c>
      <c r="F14" s="12" t="s">
        <v>176</v>
      </c>
      <c r="G14" s="13" t="s">
        <v>320</v>
      </c>
      <c r="H14" s="13" t="s">
        <v>328</v>
      </c>
      <c r="I14" s="19">
        <v>11.7</v>
      </c>
      <c r="J14" s="8" t="s">
        <v>695</v>
      </c>
      <c r="K14" s="18">
        <f t="shared" si="0"/>
        <v>1.6117920000000001E-2</v>
      </c>
      <c r="L14" s="8" t="s">
        <v>351</v>
      </c>
      <c r="M14" s="8" t="s">
        <v>353</v>
      </c>
      <c r="N14" s="8" t="s">
        <v>127</v>
      </c>
    </row>
    <row r="15" spans="2:14" ht="21.95" customHeight="1" x14ac:dyDescent="0.3">
      <c r="B15" s="8" t="s">
        <v>838</v>
      </c>
      <c r="C15" s="8" t="s">
        <v>841</v>
      </c>
      <c r="D15" s="8" t="s">
        <v>848</v>
      </c>
      <c r="E15" s="8" t="s">
        <v>694</v>
      </c>
      <c r="F15" s="12" t="s">
        <v>176</v>
      </c>
      <c r="G15" s="13" t="s">
        <v>320</v>
      </c>
      <c r="H15" s="13" t="s">
        <v>328</v>
      </c>
      <c r="I15" s="19">
        <v>11.7</v>
      </c>
      <c r="J15" s="8" t="s">
        <v>695</v>
      </c>
      <c r="K15" s="18">
        <f t="shared" si="0"/>
        <v>1.6117920000000001E-2</v>
      </c>
      <c r="L15" s="8" t="s">
        <v>351</v>
      </c>
      <c r="M15" s="8" t="s">
        <v>353</v>
      </c>
      <c r="N15" s="8" t="s">
        <v>127</v>
      </c>
    </row>
    <row r="16" spans="2:14" ht="21.95" customHeight="1" x14ac:dyDescent="0.3">
      <c r="B16" s="8" t="s">
        <v>839</v>
      </c>
      <c r="C16" s="8" t="s">
        <v>842</v>
      </c>
      <c r="D16" s="8" t="s">
        <v>846</v>
      </c>
      <c r="E16" s="8" t="s">
        <v>694</v>
      </c>
      <c r="F16" s="12" t="s">
        <v>176</v>
      </c>
      <c r="G16" s="13" t="s">
        <v>320</v>
      </c>
      <c r="H16" s="13" t="s">
        <v>328</v>
      </c>
      <c r="I16" s="19">
        <v>11.7</v>
      </c>
      <c r="J16" s="8" t="s">
        <v>695</v>
      </c>
      <c r="K16" s="18">
        <f t="shared" si="0"/>
        <v>1.6117920000000001E-2</v>
      </c>
      <c r="L16" s="8" t="s">
        <v>351</v>
      </c>
      <c r="M16" s="8" t="s">
        <v>353</v>
      </c>
      <c r="N16" s="8" t="s">
        <v>127</v>
      </c>
    </row>
    <row r="17" spans="2:14" ht="21.95" customHeight="1" x14ac:dyDescent="0.3">
      <c r="B17" s="8" t="s">
        <v>843</v>
      </c>
      <c r="C17" s="8" t="s">
        <v>844</v>
      </c>
      <c r="D17" s="8" t="s">
        <v>847</v>
      </c>
      <c r="E17" s="8" t="s">
        <v>694</v>
      </c>
      <c r="F17" s="12" t="s">
        <v>176</v>
      </c>
      <c r="G17" s="13" t="s">
        <v>320</v>
      </c>
      <c r="H17" s="13" t="s">
        <v>328</v>
      </c>
      <c r="I17" s="19">
        <v>11.7</v>
      </c>
      <c r="J17" s="8" t="s">
        <v>695</v>
      </c>
      <c r="K17" s="18">
        <f t="shared" si="0"/>
        <v>1.6117920000000001E-2</v>
      </c>
      <c r="L17" s="8" t="s">
        <v>351</v>
      </c>
      <c r="M17" s="8" t="s">
        <v>353</v>
      </c>
      <c r="N17" s="8" t="s">
        <v>127</v>
      </c>
    </row>
    <row r="18" spans="2:14" ht="50.25" customHeight="1" x14ac:dyDescent="0.3">
      <c r="B18" s="71" t="s">
        <v>670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2:14" ht="21.95" customHeight="1" x14ac:dyDescent="0.3">
      <c r="B19" s="8" t="s">
        <v>473</v>
      </c>
      <c r="C19" s="8" t="s">
        <v>66</v>
      </c>
      <c r="D19" s="2" t="s">
        <v>850</v>
      </c>
      <c r="E19" s="2" t="s">
        <v>187</v>
      </c>
      <c r="F19" s="3" t="s">
        <v>371</v>
      </c>
      <c r="G19" s="6" t="s">
        <v>320</v>
      </c>
      <c r="H19" s="8" t="s">
        <v>331</v>
      </c>
      <c r="I19" s="36">
        <f>0.0475*20+1.5</f>
        <v>2.4500000000000002</v>
      </c>
      <c r="J19" s="8" t="s">
        <v>74</v>
      </c>
      <c r="K19" s="18">
        <f>0.4*0.3*0.26</f>
        <v>3.1199999999999999E-2</v>
      </c>
      <c r="L19" s="8" t="s">
        <v>351</v>
      </c>
      <c r="M19" s="8" t="s">
        <v>349</v>
      </c>
      <c r="N19" s="8" t="s">
        <v>849</v>
      </c>
    </row>
    <row r="20" spans="2:14" ht="21.95" customHeight="1" x14ac:dyDescent="0.3">
      <c r="B20" s="8" t="s">
        <v>483</v>
      </c>
      <c r="C20" s="8" t="s">
        <v>67</v>
      </c>
      <c r="D20" s="2" t="s">
        <v>851</v>
      </c>
      <c r="E20" s="2" t="s">
        <v>187</v>
      </c>
      <c r="F20" s="3" t="s">
        <v>371</v>
      </c>
      <c r="G20" s="6" t="s">
        <v>320</v>
      </c>
      <c r="H20" s="8" t="s">
        <v>331</v>
      </c>
      <c r="I20" s="36">
        <f>0.0475*20+1.5</f>
        <v>2.4500000000000002</v>
      </c>
      <c r="J20" s="8" t="s">
        <v>74</v>
      </c>
      <c r="K20" s="18">
        <f>0.4*0.3*0.26</f>
        <v>3.1199999999999999E-2</v>
      </c>
      <c r="L20" s="8" t="s">
        <v>351</v>
      </c>
      <c r="M20" s="8" t="s">
        <v>349</v>
      </c>
      <c r="N20" s="8" t="s">
        <v>849</v>
      </c>
    </row>
    <row r="21" spans="2:14" ht="21.95" customHeight="1" x14ac:dyDescent="0.3">
      <c r="B21" s="8" t="s">
        <v>484</v>
      </c>
      <c r="C21" s="8" t="s">
        <v>68</v>
      </c>
      <c r="D21" s="2" t="s">
        <v>852</v>
      </c>
      <c r="E21" s="2" t="s">
        <v>187</v>
      </c>
      <c r="F21" s="3" t="s">
        <v>371</v>
      </c>
      <c r="G21" s="6" t="s">
        <v>320</v>
      </c>
      <c r="H21" s="8" t="s">
        <v>331</v>
      </c>
      <c r="I21" s="36">
        <f>0.0475*20+1.5</f>
        <v>2.4500000000000002</v>
      </c>
      <c r="J21" s="8" t="s">
        <v>74</v>
      </c>
      <c r="K21" s="18">
        <f>0.4*0.3*0.26</f>
        <v>3.1199999999999999E-2</v>
      </c>
      <c r="L21" s="8" t="s">
        <v>351</v>
      </c>
      <c r="M21" s="8" t="s">
        <v>349</v>
      </c>
      <c r="N21" s="8" t="s">
        <v>849</v>
      </c>
    </row>
    <row r="22" spans="2:14" ht="21.95" customHeight="1" x14ac:dyDescent="0.3">
      <c r="B22" s="8" t="s">
        <v>485</v>
      </c>
      <c r="C22" s="8" t="s">
        <v>69</v>
      </c>
      <c r="D22" s="8" t="s">
        <v>853</v>
      </c>
      <c r="E22" s="2" t="s">
        <v>187</v>
      </c>
      <c r="F22" s="3" t="s">
        <v>371</v>
      </c>
      <c r="G22" s="6" t="s">
        <v>320</v>
      </c>
      <c r="H22" s="8" t="s">
        <v>331</v>
      </c>
      <c r="I22" s="36">
        <f>0.0475*20+1.5</f>
        <v>2.4500000000000002</v>
      </c>
      <c r="J22" s="8" t="s">
        <v>74</v>
      </c>
      <c r="K22" s="18">
        <f>0.4*0.3*0.26</f>
        <v>3.1199999999999999E-2</v>
      </c>
      <c r="L22" s="8" t="s">
        <v>351</v>
      </c>
      <c r="M22" s="8" t="s">
        <v>349</v>
      </c>
      <c r="N22" s="8" t="s">
        <v>849</v>
      </c>
    </row>
    <row r="23" spans="2:14" ht="21.95" customHeight="1" x14ac:dyDescent="0.3">
      <c r="B23" s="8" t="s">
        <v>486</v>
      </c>
      <c r="C23" s="8" t="s">
        <v>70</v>
      </c>
      <c r="D23" s="2" t="s">
        <v>854</v>
      </c>
      <c r="E23" s="2" t="s">
        <v>187</v>
      </c>
      <c r="F23" s="3" t="s">
        <v>371</v>
      </c>
      <c r="G23" s="6" t="s">
        <v>320</v>
      </c>
      <c r="H23" s="8" t="s">
        <v>331</v>
      </c>
      <c r="I23" s="36">
        <f>0.0475*20+1.5</f>
        <v>2.4500000000000002</v>
      </c>
      <c r="J23" s="8" t="s">
        <v>74</v>
      </c>
      <c r="K23" s="18">
        <f>0.4*0.3*0.26</f>
        <v>3.1199999999999999E-2</v>
      </c>
      <c r="L23" s="8" t="s">
        <v>351</v>
      </c>
      <c r="M23" s="8" t="s">
        <v>349</v>
      </c>
      <c r="N23" s="8" t="s">
        <v>849</v>
      </c>
    </row>
    <row r="24" spans="2:14" ht="21.95" customHeight="1" x14ac:dyDescent="0.3">
      <c r="B24" s="8" t="s">
        <v>487</v>
      </c>
      <c r="C24" s="8" t="s">
        <v>71</v>
      </c>
      <c r="D24" s="2" t="s">
        <v>855</v>
      </c>
      <c r="E24" s="2" t="s">
        <v>187</v>
      </c>
      <c r="F24" s="3" t="s">
        <v>392</v>
      </c>
      <c r="G24" s="6" t="s">
        <v>320</v>
      </c>
      <c r="H24" s="8" t="s">
        <v>331</v>
      </c>
      <c r="I24" s="36">
        <f>0.075*20+1.5</f>
        <v>3</v>
      </c>
      <c r="J24" s="8" t="s">
        <v>73</v>
      </c>
      <c r="K24" s="18">
        <f>0.445*0.295*0.175</f>
        <v>2.2973125E-2</v>
      </c>
      <c r="L24" s="8" t="s">
        <v>351</v>
      </c>
      <c r="M24" s="8" t="s">
        <v>349</v>
      </c>
      <c r="N24" s="8" t="s">
        <v>849</v>
      </c>
    </row>
    <row r="25" spans="2:14" ht="21.95" customHeight="1" x14ac:dyDescent="0.3">
      <c r="B25" s="8" t="s">
        <v>488</v>
      </c>
      <c r="C25" s="8" t="s">
        <v>72</v>
      </c>
      <c r="D25" s="2" t="s">
        <v>856</v>
      </c>
      <c r="E25" s="2" t="s">
        <v>187</v>
      </c>
      <c r="F25" s="3" t="s">
        <v>392</v>
      </c>
      <c r="G25" s="6" t="s">
        <v>320</v>
      </c>
      <c r="H25" s="8" t="s">
        <v>331</v>
      </c>
      <c r="I25" s="36">
        <f>0.075*20+1.5</f>
        <v>3</v>
      </c>
      <c r="J25" s="8" t="s">
        <v>73</v>
      </c>
      <c r="K25" s="18">
        <f>0.445*0.295*0.175</f>
        <v>2.2973125E-2</v>
      </c>
      <c r="L25" s="8" t="s">
        <v>351</v>
      </c>
      <c r="M25" s="8" t="s">
        <v>349</v>
      </c>
      <c r="N25" s="8" t="s">
        <v>849</v>
      </c>
    </row>
    <row r="26" spans="2:14" ht="50.25" customHeight="1" x14ac:dyDescent="0.3">
      <c r="B26" s="71" t="s">
        <v>671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2:14" ht="21.95" customHeight="1" x14ac:dyDescent="0.3">
      <c r="B27" s="8" t="s">
        <v>489</v>
      </c>
      <c r="C27" s="8" t="s">
        <v>1208</v>
      </c>
      <c r="D27" s="2" t="s">
        <v>1201</v>
      </c>
      <c r="E27" s="2" t="s">
        <v>696</v>
      </c>
      <c r="F27" s="3" t="s">
        <v>424</v>
      </c>
      <c r="G27" s="6" t="s">
        <v>324</v>
      </c>
      <c r="H27" s="6" t="s">
        <v>329</v>
      </c>
      <c r="I27" s="36">
        <v>5.5</v>
      </c>
      <c r="J27" s="8" t="s">
        <v>128</v>
      </c>
      <c r="K27" s="18">
        <f>0.293*0.256*0.175</f>
        <v>1.3126399999999998E-2</v>
      </c>
      <c r="L27" s="8" t="s">
        <v>697</v>
      </c>
      <c r="M27" s="8" t="s">
        <v>354</v>
      </c>
      <c r="N27" s="8" t="s">
        <v>1207</v>
      </c>
    </row>
    <row r="28" spans="2:14" ht="21.95" customHeight="1" x14ac:dyDescent="0.3">
      <c r="B28" s="8" t="s">
        <v>490</v>
      </c>
      <c r="C28" s="8" t="s">
        <v>1209</v>
      </c>
      <c r="D28" s="2" t="s">
        <v>1202</v>
      </c>
      <c r="E28" s="8" t="s">
        <v>696</v>
      </c>
      <c r="F28" s="3" t="s">
        <v>380</v>
      </c>
      <c r="G28" s="8" t="s">
        <v>324</v>
      </c>
      <c r="H28" s="8" t="s">
        <v>329</v>
      </c>
      <c r="I28" s="33">
        <v>14</v>
      </c>
      <c r="J28" s="8" t="s">
        <v>1206</v>
      </c>
      <c r="K28" s="18">
        <v>2.9000000000000001E-2</v>
      </c>
      <c r="L28" s="8" t="s">
        <v>697</v>
      </c>
      <c r="M28" s="8" t="s">
        <v>354</v>
      </c>
      <c r="N28" s="8" t="s">
        <v>1207</v>
      </c>
    </row>
    <row r="29" spans="2:14" ht="21.95" customHeight="1" x14ac:dyDescent="0.3">
      <c r="B29" s="8" t="s">
        <v>491</v>
      </c>
      <c r="C29" s="8" t="s">
        <v>1210</v>
      </c>
      <c r="D29" s="2" t="s">
        <v>1203</v>
      </c>
      <c r="E29" s="8" t="s">
        <v>696</v>
      </c>
      <c r="F29" s="3" t="s">
        <v>378</v>
      </c>
      <c r="G29" s="8" t="s">
        <v>318</v>
      </c>
      <c r="H29" s="8" t="s">
        <v>329</v>
      </c>
      <c r="I29" s="33">
        <v>13.2</v>
      </c>
      <c r="J29" s="8" t="s">
        <v>807</v>
      </c>
      <c r="K29" s="18">
        <f>0.44*0.34*0.248</f>
        <v>3.7100800000000003E-2</v>
      </c>
      <c r="L29" s="8" t="s">
        <v>697</v>
      </c>
      <c r="M29" s="8" t="s">
        <v>354</v>
      </c>
      <c r="N29" s="8" t="s">
        <v>1207</v>
      </c>
    </row>
    <row r="30" spans="2:14" ht="21.95" customHeight="1" x14ac:dyDescent="0.3">
      <c r="B30" s="8" t="s">
        <v>492</v>
      </c>
      <c r="C30" s="8" t="s">
        <v>1211</v>
      </c>
      <c r="D30" s="2" t="s">
        <v>1204</v>
      </c>
      <c r="E30" s="2" t="s">
        <v>696</v>
      </c>
      <c r="F30" s="14" t="s">
        <v>336</v>
      </c>
      <c r="G30" s="6" t="s">
        <v>326</v>
      </c>
      <c r="H30" s="6" t="s">
        <v>329</v>
      </c>
      <c r="I30" s="36">
        <v>12.9</v>
      </c>
      <c r="J30" s="8" t="s">
        <v>129</v>
      </c>
      <c r="K30" s="18">
        <f>0.472*0.426*0.136</f>
        <v>2.7345791999999997E-2</v>
      </c>
      <c r="L30" s="8" t="s">
        <v>697</v>
      </c>
      <c r="M30" s="8" t="s">
        <v>354</v>
      </c>
      <c r="N30" s="8" t="s">
        <v>1207</v>
      </c>
    </row>
    <row r="31" spans="2:14" ht="21.95" customHeight="1" x14ac:dyDescent="0.3">
      <c r="B31" s="8" t="s">
        <v>493</v>
      </c>
      <c r="C31" s="8" t="s">
        <v>1212</v>
      </c>
      <c r="D31" s="2" t="s">
        <v>1205</v>
      </c>
      <c r="E31" s="2" t="s">
        <v>696</v>
      </c>
      <c r="F31" s="14" t="s">
        <v>337</v>
      </c>
      <c r="G31" s="6" t="s">
        <v>195</v>
      </c>
      <c r="H31" s="6" t="s">
        <v>861</v>
      </c>
      <c r="I31" s="36">
        <v>14.85</v>
      </c>
      <c r="J31" s="8" t="s">
        <v>130</v>
      </c>
      <c r="K31" s="18">
        <f>0.237*0.237*0.28</f>
        <v>1.5727319999999999E-2</v>
      </c>
      <c r="L31" s="8" t="s">
        <v>697</v>
      </c>
      <c r="M31" s="8" t="s">
        <v>354</v>
      </c>
      <c r="N31" s="8" t="s">
        <v>1207</v>
      </c>
    </row>
    <row r="32" spans="2:14" ht="21.95" customHeight="1" x14ac:dyDescent="0.3">
      <c r="B32" s="8" t="s">
        <v>494</v>
      </c>
      <c r="C32" s="8" t="s">
        <v>985</v>
      </c>
      <c r="D32" s="8" t="s">
        <v>859</v>
      </c>
      <c r="E32" s="8" t="s">
        <v>696</v>
      </c>
      <c r="F32" s="3" t="s">
        <v>380</v>
      </c>
      <c r="G32" s="8" t="s">
        <v>324</v>
      </c>
      <c r="H32" s="8" t="s">
        <v>329</v>
      </c>
      <c r="I32" s="33">
        <v>14</v>
      </c>
      <c r="J32" s="8" t="s">
        <v>1206</v>
      </c>
      <c r="K32" s="18">
        <v>2.9000000000000001E-2</v>
      </c>
      <c r="L32" s="8" t="s">
        <v>697</v>
      </c>
      <c r="M32" s="8" t="s">
        <v>354</v>
      </c>
      <c r="N32" s="8" t="s">
        <v>1207</v>
      </c>
    </row>
    <row r="33" spans="2:14" ht="21.95" customHeight="1" x14ac:dyDescent="0.3">
      <c r="B33" s="8" t="s">
        <v>495</v>
      </c>
      <c r="C33" s="8" t="s">
        <v>986</v>
      </c>
      <c r="D33" s="8" t="s">
        <v>860</v>
      </c>
      <c r="E33" s="8" t="s">
        <v>696</v>
      </c>
      <c r="F33" s="3" t="s">
        <v>378</v>
      </c>
      <c r="G33" s="8" t="s">
        <v>318</v>
      </c>
      <c r="H33" s="8" t="s">
        <v>329</v>
      </c>
      <c r="I33" s="33">
        <v>13.2</v>
      </c>
      <c r="J33" s="8" t="s">
        <v>807</v>
      </c>
      <c r="K33" s="18">
        <f>0.44*0.34*0.248</f>
        <v>3.7100800000000003E-2</v>
      </c>
      <c r="L33" s="8" t="s">
        <v>697</v>
      </c>
      <c r="M33" s="8" t="s">
        <v>354</v>
      </c>
      <c r="N33" s="8" t="s">
        <v>1207</v>
      </c>
    </row>
    <row r="34" spans="2:14" ht="21.95" customHeight="1" x14ac:dyDescent="0.3">
      <c r="B34" s="8" t="s">
        <v>496</v>
      </c>
      <c r="C34" s="8" t="s">
        <v>987</v>
      </c>
      <c r="D34" s="8" t="s">
        <v>858</v>
      </c>
      <c r="E34" s="8" t="s">
        <v>696</v>
      </c>
      <c r="F34" s="3" t="s">
        <v>380</v>
      </c>
      <c r="G34" s="8" t="s">
        <v>324</v>
      </c>
      <c r="H34" s="8" t="s">
        <v>329</v>
      </c>
      <c r="I34" s="33">
        <v>14</v>
      </c>
      <c r="J34" s="8" t="s">
        <v>1206</v>
      </c>
      <c r="K34" s="18">
        <v>2.9000000000000001E-2</v>
      </c>
      <c r="L34" s="8" t="s">
        <v>697</v>
      </c>
      <c r="M34" s="8" t="s">
        <v>354</v>
      </c>
      <c r="N34" s="8" t="s">
        <v>1207</v>
      </c>
    </row>
    <row r="35" spans="2:14" ht="21.95" customHeight="1" thickBot="1" x14ac:dyDescent="0.35">
      <c r="B35" s="28" t="s">
        <v>497</v>
      </c>
      <c r="C35" s="28" t="s">
        <v>988</v>
      </c>
      <c r="D35" s="28" t="s">
        <v>857</v>
      </c>
      <c r="E35" s="28" t="s">
        <v>696</v>
      </c>
      <c r="F35" s="37" t="s">
        <v>378</v>
      </c>
      <c r="G35" s="28" t="s">
        <v>318</v>
      </c>
      <c r="H35" s="28" t="s">
        <v>329</v>
      </c>
      <c r="I35" s="38">
        <v>13.2</v>
      </c>
      <c r="J35" s="28" t="s">
        <v>807</v>
      </c>
      <c r="K35" s="39">
        <f>0.44*0.34*0.248</f>
        <v>3.7100800000000003E-2</v>
      </c>
      <c r="L35" s="28" t="s">
        <v>350</v>
      </c>
      <c r="M35" s="28" t="s">
        <v>354</v>
      </c>
      <c r="N35" s="28" t="s">
        <v>1207</v>
      </c>
    </row>
    <row r="36" spans="2:14" ht="21.95" customHeight="1" x14ac:dyDescent="0.3">
      <c r="B36" s="24" t="s">
        <v>698</v>
      </c>
      <c r="C36" s="24" t="s">
        <v>700</v>
      </c>
      <c r="D36" s="25" t="s">
        <v>710</v>
      </c>
      <c r="E36" s="25" t="s">
        <v>185</v>
      </c>
      <c r="F36" s="32" t="s">
        <v>426</v>
      </c>
      <c r="G36" s="27" t="s">
        <v>320</v>
      </c>
      <c r="H36" s="27" t="s">
        <v>323</v>
      </c>
      <c r="I36" s="34">
        <v>5.83</v>
      </c>
      <c r="J36" s="24" t="s">
        <v>715</v>
      </c>
      <c r="K36" s="35">
        <f>0.295*0.215*0.19</f>
        <v>1.2050749999999999E-2</v>
      </c>
      <c r="L36" s="24" t="s">
        <v>350</v>
      </c>
      <c r="M36" s="24" t="s">
        <v>354</v>
      </c>
      <c r="N36" s="24" t="s">
        <v>178</v>
      </c>
    </row>
    <row r="37" spans="2:14" ht="21.95" customHeight="1" x14ac:dyDescent="0.3">
      <c r="B37" s="8" t="s">
        <v>699</v>
      </c>
      <c r="C37" s="8" t="s">
        <v>706</v>
      </c>
      <c r="D37" s="2" t="s">
        <v>711</v>
      </c>
      <c r="E37" s="2" t="s">
        <v>185</v>
      </c>
      <c r="F37" s="14" t="s">
        <v>336</v>
      </c>
      <c r="G37" s="6" t="s">
        <v>326</v>
      </c>
      <c r="H37" s="6" t="s">
        <v>331</v>
      </c>
      <c r="I37" s="33">
        <v>13.6</v>
      </c>
      <c r="J37" s="8" t="s">
        <v>714</v>
      </c>
      <c r="K37" s="18">
        <f>0.38*0.28*0.3</f>
        <v>3.1920000000000004E-2</v>
      </c>
      <c r="L37" s="8" t="s">
        <v>350</v>
      </c>
      <c r="M37" s="8" t="s">
        <v>354</v>
      </c>
      <c r="N37" s="8" t="s">
        <v>178</v>
      </c>
    </row>
    <row r="38" spans="2:14" ht="21.95" customHeight="1" x14ac:dyDescent="0.3">
      <c r="B38" s="8" t="s">
        <v>498</v>
      </c>
      <c r="C38" s="8" t="s">
        <v>701</v>
      </c>
      <c r="D38" s="8" t="s">
        <v>712</v>
      </c>
      <c r="E38" s="2" t="s">
        <v>185</v>
      </c>
      <c r="F38" s="14" t="s">
        <v>426</v>
      </c>
      <c r="G38" s="6" t="s">
        <v>320</v>
      </c>
      <c r="H38" s="6" t="s">
        <v>323</v>
      </c>
      <c r="I38" s="33">
        <v>5.8</v>
      </c>
      <c r="J38" s="8" t="s">
        <v>715</v>
      </c>
      <c r="K38" s="18">
        <f>0.295*0.215*0.19</f>
        <v>1.2050749999999999E-2</v>
      </c>
      <c r="L38" s="8" t="s">
        <v>350</v>
      </c>
      <c r="M38" s="8" t="s">
        <v>354</v>
      </c>
      <c r="N38" s="8" t="s">
        <v>178</v>
      </c>
    </row>
    <row r="39" spans="2:14" ht="21.95" customHeight="1" x14ac:dyDescent="0.3">
      <c r="B39" s="8" t="s">
        <v>499</v>
      </c>
      <c r="C39" s="8" t="s">
        <v>707</v>
      </c>
      <c r="D39" s="8" t="s">
        <v>713</v>
      </c>
      <c r="E39" s="2" t="s">
        <v>185</v>
      </c>
      <c r="F39" s="14" t="s">
        <v>336</v>
      </c>
      <c r="G39" s="6" t="s">
        <v>326</v>
      </c>
      <c r="H39" s="6" t="s">
        <v>331</v>
      </c>
      <c r="I39" s="33">
        <v>13.6</v>
      </c>
      <c r="J39" s="8" t="s">
        <v>714</v>
      </c>
      <c r="K39" s="18">
        <f>0.38*0.28*0.3</f>
        <v>3.1920000000000004E-2</v>
      </c>
      <c r="L39" s="8" t="s">
        <v>350</v>
      </c>
      <c r="M39" s="8" t="s">
        <v>354</v>
      </c>
      <c r="N39" s="8" t="s">
        <v>178</v>
      </c>
    </row>
    <row r="40" spans="2:14" ht="21.95" customHeight="1" x14ac:dyDescent="0.3">
      <c r="B40" s="8" t="s">
        <v>500</v>
      </c>
      <c r="C40" s="8" t="s">
        <v>702</v>
      </c>
      <c r="D40" s="8" t="s">
        <v>188</v>
      </c>
      <c r="E40" s="2" t="s">
        <v>185</v>
      </c>
      <c r="F40" s="3" t="s">
        <v>427</v>
      </c>
      <c r="G40" s="6" t="s">
        <v>320</v>
      </c>
      <c r="H40" s="6" t="s">
        <v>323</v>
      </c>
      <c r="I40" s="33">
        <v>5.6</v>
      </c>
      <c r="J40" s="8" t="s">
        <v>715</v>
      </c>
      <c r="K40" s="18">
        <f>0.295*0.215*0.19</f>
        <v>1.2050749999999999E-2</v>
      </c>
      <c r="L40" s="8" t="s">
        <v>350</v>
      </c>
      <c r="M40" s="8" t="s">
        <v>354</v>
      </c>
      <c r="N40" s="8" t="s">
        <v>178</v>
      </c>
    </row>
    <row r="41" spans="2:14" ht="21.95" customHeight="1" x14ac:dyDescent="0.3">
      <c r="B41" s="8" t="s">
        <v>501</v>
      </c>
      <c r="C41" s="8" t="s">
        <v>708</v>
      </c>
      <c r="D41" s="8" t="s">
        <v>314</v>
      </c>
      <c r="E41" s="2" t="s">
        <v>185</v>
      </c>
      <c r="F41" s="14" t="s">
        <v>336</v>
      </c>
      <c r="G41" s="6" t="s">
        <v>326</v>
      </c>
      <c r="H41" s="6" t="s">
        <v>331</v>
      </c>
      <c r="I41" s="33">
        <v>13.6</v>
      </c>
      <c r="J41" s="8" t="s">
        <v>714</v>
      </c>
      <c r="K41" s="18">
        <f>0.38*0.28*0.3</f>
        <v>3.1920000000000004E-2</v>
      </c>
      <c r="L41" s="8" t="s">
        <v>350</v>
      </c>
      <c r="M41" s="8" t="s">
        <v>354</v>
      </c>
      <c r="N41" s="8" t="s">
        <v>178</v>
      </c>
    </row>
    <row r="42" spans="2:14" ht="21.95" customHeight="1" x14ac:dyDescent="0.3">
      <c r="B42" s="8" t="s">
        <v>502</v>
      </c>
      <c r="C42" s="8" t="s">
        <v>703</v>
      </c>
      <c r="D42" s="8" t="s">
        <v>311</v>
      </c>
      <c r="E42" s="2" t="s">
        <v>185</v>
      </c>
      <c r="F42" s="3" t="s">
        <v>427</v>
      </c>
      <c r="G42" s="6" t="s">
        <v>320</v>
      </c>
      <c r="H42" s="6" t="s">
        <v>323</v>
      </c>
      <c r="I42" s="33">
        <v>5.6</v>
      </c>
      <c r="J42" s="8" t="s">
        <v>715</v>
      </c>
      <c r="K42" s="18">
        <f>0.295*0.215*0.19</f>
        <v>1.2050749999999999E-2</v>
      </c>
      <c r="L42" s="8" t="s">
        <v>350</v>
      </c>
      <c r="M42" s="8" t="s">
        <v>354</v>
      </c>
      <c r="N42" s="8" t="s">
        <v>178</v>
      </c>
    </row>
    <row r="43" spans="2:14" ht="21.95" customHeight="1" x14ac:dyDescent="0.3">
      <c r="B43" s="8" t="s">
        <v>503</v>
      </c>
      <c r="C43" s="8" t="s">
        <v>709</v>
      </c>
      <c r="D43" s="8" t="s">
        <v>315</v>
      </c>
      <c r="E43" s="2" t="s">
        <v>185</v>
      </c>
      <c r="F43" s="14" t="s">
        <v>336</v>
      </c>
      <c r="G43" s="6" t="s">
        <v>326</v>
      </c>
      <c r="H43" s="6" t="s">
        <v>331</v>
      </c>
      <c r="I43" s="33">
        <v>13.6</v>
      </c>
      <c r="J43" s="8" t="s">
        <v>714</v>
      </c>
      <c r="K43" s="18">
        <f>0.38*0.28*0.3</f>
        <v>3.1920000000000004E-2</v>
      </c>
      <c r="L43" s="8" t="s">
        <v>350</v>
      </c>
      <c r="M43" s="8" t="s">
        <v>354</v>
      </c>
      <c r="N43" s="8" t="s">
        <v>178</v>
      </c>
    </row>
    <row r="44" spans="2:14" ht="21.95" customHeight="1" x14ac:dyDescent="0.3">
      <c r="B44" s="8" t="s">
        <v>504</v>
      </c>
      <c r="C44" s="8" t="s">
        <v>705</v>
      </c>
      <c r="D44" s="8" t="s">
        <v>312</v>
      </c>
      <c r="E44" s="2" t="s">
        <v>185</v>
      </c>
      <c r="F44" s="3" t="s">
        <v>427</v>
      </c>
      <c r="G44" s="6" t="s">
        <v>320</v>
      </c>
      <c r="H44" s="6" t="s">
        <v>323</v>
      </c>
      <c r="I44" s="33">
        <v>5.6</v>
      </c>
      <c r="J44" s="8" t="s">
        <v>715</v>
      </c>
      <c r="K44" s="18">
        <f t="shared" ref="K44:K45" si="1">0.295*0.215*0.19</f>
        <v>1.2050749999999999E-2</v>
      </c>
      <c r="L44" s="8" t="s">
        <v>350</v>
      </c>
      <c r="M44" s="8" t="s">
        <v>354</v>
      </c>
      <c r="N44" s="8" t="s">
        <v>178</v>
      </c>
    </row>
    <row r="45" spans="2:14" ht="21.95" customHeight="1" thickBot="1" x14ac:dyDescent="0.35">
      <c r="B45" s="8" t="s">
        <v>505</v>
      </c>
      <c r="C45" s="8" t="s">
        <v>704</v>
      </c>
      <c r="D45" s="8" t="s">
        <v>313</v>
      </c>
      <c r="E45" s="2" t="s">
        <v>185</v>
      </c>
      <c r="F45" s="3" t="s">
        <v>427</v>
      </c>
      <c r="G45" s="6" t="s">
        <v>320</v>
      </c>
      <c r="H45" s="6" t="s">
        <v>323</v>
      </c>
      <c r="I45" s="33">
        <v>5.6</v>
      </c>
      <c r="J45" s="8" t="s">
        <v>715</v>
      </c>
      <c r="K45" s="18">
        <f t="shared" si="1"/>
        <v>1.2050749999999999E-2</v>
      </c>
      <c r="L45" s="8" t="s">
        <v>350</v>
      </c>
      <c r="M45" s="8" t="s">
        <v>354</v>
      </c>
      <c r="N45" s="8" t="s">
        <v>178</v>
      </c>
    </row>
    <row r="46" spans="2:14" ht="21.95" customHeight="1" x14ac:dyDescent="0.3">
      <c r="B46" s="24" t="s">
        <v>1134</v>
      </c>
      <c r="C46" s="24" t="s">
        <v>1135</v>
      </c>
      <c r="D46" s="25" t="s">
        <v>1136</v>
      </c>
      <c r="E46" s="25" t="s">
        <v>266</v>
      </c>
      <c r="F46" s="32" t="s">
        <v>1137</v>
      </c>
      <c r="G46" s="27" t="s">
        <v>1138</v>
      </c>
      <c r="H46" s="27" t="s">
        <v>323</v>
      </c>
      <c r="I46" s="34">
        <v>16.739999999999998</v>
      </c>
      <c r="J46" s="24" t="s">
        <v>1139</v>
      </c>
      <c r="K46" s="35">
        <v>2.5389936000000005E-2</v>
      </c>
      <c r="L46" s="24" t="s">
        <v>350</v>
      </c>
      <c r="M46" s="24" t="s">
        <v>1140</v>
      </c>
      <c r="N46" s="24" t="s">
        <v>1141</v>
      </c>
    </row>
    <row r="47" spans="2:14" ht="21.95" customHeight="1" x14ac:dyDescent="0.3">
      <c r="B47" s="8" t="s">
        <v>1142</v>
      </c>
      <c r="C47" s="8" t="s">
        <v>1135</v>
      </c>
      <c r="D47" s="2" t="s">
        <v>1136</v>
      </c>
      <c r="E47" s="2" t="s">
        <v>266</v>
      </c>
      <c r="F47" s="14" t="s">
        <v>1143</v>
      </c>
      <c r="G47" s="6" t="s">
        <v>1144</v>
      </c>
      <c r="H47" s="6" t="s">
        <v>323</v>
      </c>
      <c r="I47" s="33">
        <v>15.26</v>
      </c>
      <c r="J47" s="8" t="s">
        <v>1145</v>
      </c>
      <c r="K47" s="18">
        <v>2.5799624999999996E-2</v>
      </c>
      <c r="L47" s="8" t="s">
        <v>350</v>
      </c>
      <c r="M47" s="8" t="s">
        <v>352</v>
      </c>
      <c r="N47" s="8" t="s">
        <v>1146</v>
      </c>
    </row>
    <row r="48" spans="2:14" ht="21.95" customHeight="1" x14ac:dyDescent="0.3">
      <c r="B48" s="8" t="s">
        <v>1147</v>
      </c>
      <c r="C48" s="8" t="s">
        <v>1135</v>
      </c>
      <c r="D48" s="2" t="s">
        <v>1136</v>
      </c>
      <c r="E48" s="2" t="s">
        <v>266</v>
      </c>
      <c r="F48" s="14" t="s">
        <v>1148</v>
      </c>
      <c r="G48" s="6" t="s">
        <v>195</v>
      </c>
      <c r="H48" s="6" t="s">
        <v>1149</v>
      </c>
      <c r="I48" s="33">
        <v>15.98</v>
      </c>
      <c r="J48" s="8" t="s">
        <v>1150</v>
      </c>
      <c r="K48" s="18">
        <v>1.9052624999999997E-2</v>
      </c>
      <c r="L48" s="8" t="s">
        <v>350</v>
      </c>
      <c r="M48" s="8" t="s">
        <v>352</v>
      </c>
      <c r="N48" s="8" t="s">
        <v>1146</v>
      </c>
    </row>
    <row r="49" spans="2:14" ht="21.95" customHeight="1" x14ac:dyDescent="0.3">
      <c r="B49" s="8" t="s">
        <v>1151</v>
      </c>
      <c r="C49" s="8" t="s">
        <v>1152</v>
      </c>
      <c r="D49" s="2" t="s">
        <v>1136</v>
      </c>
      <c r="E49" s="2" t="s">
        <v>266</v>
      </c>
      <c r="F49" s="14" t="s">
        <v>1153</v>
      </c>
      <c r="G49" s="6" t="s">
        <v>1154</v>
      </c>
      <c r="H49" s="6" t="s">
        <v>323</v>
      </c>
      <c r="I49" s="33">
        <v>16.7</v>
      </c>
      <c r="J49" s="8" t="s">
        <v>1155</v>
      </c>
      <c r="K49" s="18">
        <v>2.5389936000000005E-2</v>
      </c>
      <c r="L49" s="8" t="s">
        <v>350</v>
      </c>
      <c r="M49" s="8" t="s">
        <v>352</v>
      </c>
      <c r="N49" s="8" t="s">
        <v>1146</v>
      </c>
    </row>
    <row r="50" spans="2:14" ht="21.95" customHeight="1" x14ac:dyDescent="0.3">
      <c r="B50" s="8" t="s">
        <v>1156</v>
      </c>
      <c r="C50" s="8" t="s">
        <v>1152</v>
      </c>
      <c r="D50" s="2" t="s">
        <v>1136</v>
      </c>
      <c r="E50" s="2" t="s">
        <v>266</v>
      </c>
      <c r="F50" s="14" t="s">
        <v>1143</v>
      </c>
      <c r="G50" s="6" t="s">
        <v>1157</v>
      </c>
      <c r="H50" s="6" t="s">
        <v>323</v>
      </c>
      <c r="I50" s="33">
        <v>15.26</v>
      </c>
      <c r="J50" s="8" t="s">
        <v>1158</v>
      </c>
      <c r="K50" s="18">
        <v>2.5799624999999996E-2</v>
      </c>
      <c r="L50" s="8" t="s">
        <v>350</v>
      </c>
      <c r="M50" s="8" t="s">
        <v>352</v>
      </c>
      <c r="N50" s="8" t="s">
        <v>1146</v>
      </c>
    </row>
    <row r="51" spans="2:14" ht="21.95" customHeight="1" x14ac:dyDescent="0.3">
      <c r="B51" s="8" t="s">
        <v>1159</v>
      </c>
      <c r="C51" s="8" t="s">
        <v>1152</v>
      </c>
      <c r="D51" s="2" t="s">
        <v>1136</v>
      </c>
      <c r="E51" s="2" t="s">
        <v>266</v>
      </c>
      <c r="F51" s="14" t="s">
        <v>1148</v>
      </c>
      <c r="G51" s="6" t="s">
        <v>1160</v>
      </c>
      <c r="H51" s="6" t="s">
        <v>1149</v>
      </c>
      <c r="I51" s="33">
        <v>15.84</v>
      </c>
      <c r="J51" s="8" t="s">
        <v>1161</v>
      </c>
      <c r="K51" s="18">
        <v>1.9052624999999997E-2</v>
      </c>
      <c r="L51" s="8" t="s">
        <v>350</v>
      </c>
      <c r="M51" s="8" t="s">
        <v>352</v>
      </c>
      <c r="N51" s="8" t="s">
        <v>1146</v>
      </c>
    </row>
    <row r="52" spans="2:14" ht="21.95" customHeight="1" x14ac:dyDescent="0.3">
      <c r="B52" s="8" t="s">
        <v>1162</v>
      </c>
      <c r="C52" s="8" t="s">
        <v>1163</v>
      </c>
      <c r="D52" s="2" t="s">
        <v>1164</v>
      </c>
      <c r="E52" s="2" t="s">
        <v>266</v>
      </c>
      <c r="F52" s="14" t="s">
        <v>1165</v>
      </c>
      <c r="G52" s="6" t="s">
        <v>1166</v>
      </c>
      <c r="H52" s="6" t="s">
        <v>323</v>
      </c>
      <c r="I52" s="33">
        <v>15.86</v>
      </c>
      <c r="J52" s="8" t="s">
        <v>1167</v>
      </c>
      <c r="K52" s="18">
        <v>2.7650000000000004E-2</v>
      </c>
      <c r="L52" s="8" t="s">
        <v>350</v>
      </c>
      <c r="M52" s="8" t="s">
        <v>352</v>
      </c>
      <c r="N52" s="8" t="s">
        <v>1146</v>
      </c>
    </row>
    <row r="53" spans="2:14" ht="21.95" customHeight="1" x14ac:dyDescent="0.3">
      <c r="B53" s="8" t="s">
        <v>1168</v>
      </c>
      <c r="C53" s="8" t="s">
        <v>1163</v>
      </c>
      <c r="D53" s="2" t="s">
        <v>1164</v>
      </c>
      <c r="E53" s="2" t="s">
        <v>266</v>
      </c>
      <c r="F53" s="14" t="s">
        <v>1137</v>
      </c>
      <c r="G53" s="6" t="s">
        <v>1154</v>
      </c>
      <c r="H53" s="6" t="s">
        <v>323</v>
      </c>
      <c r="I53" s="33">
        <v>15.28</v>
      </c>
      <c r="J53" s="8" t="s">
        <v>1155</v>
      </c>
      <c r="K53" s="18">
        <v>2.5389936000000005E-2</v>
      </c>
      <c r="L53" s="8" t="s">
        <v>350</v>
      </c>
      <c r="M53" s="8" t="s">
        <v>352</v>
      </c>
      <c r="N53" s="8" t="s">
        <v>1146</v>
      </c>
    </row>
    <row r="54" spans="2:14" ht="21.95" customHeight="1" x14ac:dyDescent="0.3">
      <c r="B54" s="8" t="s">
        <v>1169</v>
      </c>
      <c r="C54" s="8" t="s">
        <v>1163</v>
      </c>
      <c r="D54" s="2" t="s">
        <v>1164</v>
      </c>
      <c r="E54" s="2" t="s">
        <v>266</v>
      </c>
      <c r="F54" s="14" t="s">
        <v>1143</v>
      </c>
      <c r="G54" s="6" t="s">
        <v>1157</v>
      </c>
      <c r="H54" s="6" t="s">
        <v>323</v>
      </c>
      <c r="I54" s="33">
        <v>15</v>
      </c>
      <c r="J54" s="8" t="s">
        <v>1158</v>
      </c>
      <c r="K54" s="18">
        <v>2.5799624999999996E-2</v>
      </c>
      <c r="L54" s="8" t="s">
        <v>350</v>
      </c>
      <c r="M54" s="8" t="s">
        <v>352</v>
      </c>
      <c r="N54" s="8" t="s">
        <v>1146</v>
      </c>
    </row>
    <row r="55" spans="2:14" ht="21.95" customHeight="1" x14ac:dyDescent="0.3">
      <c r="B55" s="20" t="s">
        <v>1170</v>
      </c>
      <c r="C55" s="20" t="s">
        <v>1163</v>
      </c>
      <c r="D55" s="40" t="s">
        <v>1164</v>
      </c>
      <c r="E55" s="40" t="s">
        <v>266</v>
      </c>
      <c r="F55" s="69" t="s">
        <v>1148</v>
      </c>
      <c r="G55" s="41" t="s">
        <v>1160</v>
      </c>
      <c r="H55" s="41" t="s">
        <v>1149</v>
      </c>
      <c r="I55" s="70">
        <v>15.88</v>
      </c>
      <c r="J55" s="20" t="s">
        <v>1161</v>
      </c>
      <c r="K55" s="56">
        <v>1.9052624999999997E-2</v>
      </c>
      <c r="L55" s="20" t="s">
        <v>350</v>
      </c>
      <c r="M55" s="20" t="s">
        <v>352</v>
      </c>
      <c r="N55" s="20" t="s">
        <v>1146</v>
      </c>
    </row>
    <row r="56" spans="2:14" ht="50.25" customHeight="1" x14ac:dyDescent="0.3">
      <c r="B56" s="71" t="s">
        <v>1114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2:14" ht="21.95" customHeight="1" x14ac:dyDescent="0.3">
      <c r="B57" s="8" t="s">
        <v>1115</v>
      </c>
      <c r="C57" s="8" t="s">
        <v>1090</v>
      </c>
      <c r="D57" s="2" t="s">
        <v>1091</v>
      </c>
      <c r="E57" s="2" t="s">
        <v>1107</v>
      </c>
      <c r="F57" s="3">
        <v>160</v>
      </c>
      <c r="G57" s="62" t="s">
        <v>1108</v>
      </c>
      <c r="H57" s="8" t="s">
        <v>345</v>
      </c>
      <c r="I57" s="36">
        <v>4.5999999999999996</v>
      </c>
      <c r="J57" s="8" t="s">
        <v>1109</v>
      </c>
      <c r="K57" s="18">
        <f>0.29*0.375*0.08</f>
        <v>8.6999999999999994E-3</v>
      </c>
      <c r="L57" s="8" t="s">
        <v>351</v>
      </c>
      <c r="M57" s="8" t="s">
        <v>349</v>
      </c>
      <c r="N57" s="8" t="s">
        <v>1112</v>
      </c>
    </row>
    <row r="58" spans="2:14" ht="21.95" customHeight="1" x14ac:dyDescent="0.3">
      <c r="B58" s="8" t="s">
        <v>1116</v>
      </c>
      <c r="C58" s="8" t="s">
        <v>1092</v>
      </c>
      <c r="D58" s="2" t="s">
        <v>1093</v>
      </c>
      <c r="E58" s="2" t="s">
        <v>1107</v>
      </c>
      <c r="F58" s="3">
        <v>160</v>
      </c>
      <c r="G58" s="62" t="s">
        <v>1108</v>
      </c>
      <c r="H58" s="8" t="s">
        <v>345</v>
      </c>
      <c r="I58" s="36">
        <v>4.5999999999999996</v>
      </c>
      <c r="J58" s="8" t="s">
        <v>1109</v>
      </c>
      <c r="K58" s="18">
        <f>0.29*0.375*0.08</f>
        <v>8.6999999999999994E-3</v>
      </c>
      <c r="L58" s="8" t="s">
        <v>351</v>
      </c>
      <c r="M58" s="8" t="s">
        <v>349</v>
      </c>
      <c r="N58" s="8" t="s">
        <v>1112</v>
      </c>
    </row>
    <row r="59" spans="2:14" ht="21.95" customHeight="1" x14ac:dyDescent="0.3">
      <c r="B59" s="8" t="s">
        <v>1117</v>
      </c>
      <c r="C59" s="8" t="s">
        <v>1094</v>
      </c>
      <c r="D59" s="2" t="s">
        <v>1095</v>
      </c>
      <c r="E59" s="2" t="s">
        <v>1107</v>
      </c>
      <c r="F59" s="3">
        <v>210</v>
      </c>
      <c r="G59" s="62" t="s">
        <v>1108</v>
      </c>
      <c r="H59" s="8" t="s">
        <v>345</v>
      </c>
      <c r="I59" s="36">
        <v>6.8</v>
      </c>
      <c r="J59" s="8" t="s">
        <v>1110</v>
      </c>
      <c r="K59" s="18">
        <f>0.29*0.375*0.15</f>
        <v>1.6312499999999997E-2</v>
      </c>
      <c r="L59" s="8" t="s">
        <v>351</v>
      </c>
      <c r="M59" s="8" t="s">
        <v>349</v>
      </c>
      <c r="N59" s="8" t="s">
        <v>1113</v>
      </c>
    </row>
    <row r="60" spans="2:14" ht="21.95" customHeight="1" x14ac:dyDescent="0.3">
      <c r="B60" s="8" t="s">
        <v>1118</v>
      </c>
      <c r="C60" s="8" t="s">
        <v>1096</v>
      </c>
      <c r="D60" s="8" t="s">
        <v>1097</v>
      </c>
      <c r="E60" s="2" t="s">
        <v>1107</v>
      </c>
      <c r="F60" s="3">
        <v>210</v>
      </c>
      <c r="G60" s="62" t="s">
        <v>1108</v>
      </c>
      <c r="H60" s="8" t="s">
        <v>345</v>
      </c>
      <c r="I60" s="36">
        <v>6.8</v>
      </c>
      <c r="J60" s="8" t="s">
        <v>1110</v>
      </c>
      <c r="K60" s="18">
        <f>0.29*0.375*0.15</f>
        <v>1.6312499999999997E-2</v>
      </c>
      <c r="L60" s="8" t="s">
        <v>351</v>
      </c>
      <c r="M60" s="8" t="s">
        <v>349</v>
      </c>
      <c r="N60" s="8" t="s">
        <v>1113</v>
      </c>
    </row>
    <row r="61" spans="2:14" ht="21.95" customHeight="1" x14ac:dyDescent="0.3">
      <c r="B61" s="8" t="s">
        <v>1119</v>
      </c>
      <c r="C61" s="8" t="s">
        <v>1098</v>
      </c>
      <c r="D61" s="2" t="s">
        <v>1099</v>
      </c>
      <c r="E61" s="2" t="s">
        <v>1107</v>
      </c>
      <c r="F61" s="3">
        <v>210</v>
      </c>
      <c r="G61" s="62" t="s">
        <v>1108</v>
      </c>
      <c r="H61" s="8" t="s">
        <v>345</v>
      </c>
      <c r="I61" s="36">
        <v>6.8</v>
      </c>
      <c r="J61" s="8" t="s">
        <v>1110</v>
      </c>
      <c r="K61" s="18">
        <f>0.29*0.375*0.15</f>
        <v>1.6312499999999997E-2</v>
      </c>
      <c r="L61" s="8" t="s">
        <v>351</v>
      </c>
      <c r="M61" s="8" t="s">
        <v>349</v>
      </c>
      <c r="N61" s="8" t="s">
        <v>1113</v>
      </c>
    </row>
    <row r="62" spans="2:14" ht="21.95" customHeight="1" x14ac:dyDescent="0.3">
      <c r="B62" s="8" t="s">
        <v>1120</v>
      </c>
      <c r="C62" s="8" t="s">
        <v>1127</v>
      </c>
      <c r="D62" s="2" t="s">
        <v>1100</v>
      </c>
      <c r="E62" s="2" t="s">
        <v>1107</v>
      </c>
      <c r="F62" s="3">
        <v>250</v>
      </c>
      <c r="G62" s="62" t="s">
        <v>1108</v>
      </c>
      <c r="H62" s="8" t="s">
        <v>345</v>
      </c>
      <c r="I62" s="36">
        <v>7.8</v>
      </c>
      <c r="J62" s="8" t="s">
        <v>1111</v>
      </c>
      <c r="K62" s="18">
        <f>0.29*0.375*0.13</f>
        <v>1.4137499999999999E-2</v>
      </c>
      <c r="L62" s="8" t="s">
        <v>351</v>
      </c>
      <c r="M62" s="8" t="s">
        <v>349</v>
      </c>
      <c r="N62" s="8" t="s">
        <v>127</v>
      </c>
    </row>
    <row r="63" spans="2:14" ht="21.95" customHeight="1" x14ac:dyDescent="0.3">
      <c r="B63" s="8" t="s">
        <v>1121</v>
      </c>
      <c r="C63" s="8" t="s">
        <v>1128</v>
      </c>
      <c r="D63" s="2" t="s">
        <v>1101</v>
      </c>
      <c r="E63" s="2" t="s">
        <v>1107</v>
      </c>
      <c r="F63" s="3">
        <v>250</v>
      </c>
      <c r="G63" s="62" t="s">
        <v>1108</v>
      </c>
      <c r="H63" s="8" t="s">
        <v>345</v>
      </c>
      <c r="I63" s="36">
        <v>7.8</v>
      </c>
      <c r="J63" s="8" t="s">
        <v>1111</v>
      </c>
      <c r="K63" s="18">
        <f t="shared" ref="K63:K68" si="2">0.29*0.375*0.13</f>
        <v>1.4137499999999999E-2</v>
      </c>
      <c r="L63" s="8" t="s">
        <v>351</v>
      </c>
      <c r="M63" s="8" t="s">
        <v>349</v>
      </c>
      <c r="N63" s="8" t="s">
        <v>127</v>
      </c>
    </row>
    <row r="64" spans="2:14" ht="21.95" customHeight="1" x14ac:dyDescent="0.3">
      <c r="B64" s="8" t="s">
        <v>1122</v>
      </c>
      <c r="C64" s="8" t="s">
        <v>1129</v>
      </c>
      <c r="D64" s="2" t="s">
        <v>1102</v>
      </c>
      <c r="E64" s="2" t="s">
        <v>1107</v>
      </c>
      <c r="F64" s="3">
        <v>250</v>
      </c>
      <c r="G64" s="62" t="s">
        <v>1108</v>
      </c>
      <c r="H64" s="8" t="s">
        <v>345</v>
      </c>
      <c r="I64" s="36">
        <v>7.8</v>
      </c>
      <c r="J64" s="8" t="s">
        <v>1111</v>
      </c>
      <c r="K64" s="18">
        <f t="shared" si="2"/>
        <v>1.4137499999999999E-2</v>
      </c>
      <c r="L64" s="8" t="s">
        <v>351</v>
      </c>
      <c r="M64" s="8" t="s">
        <v>349</v>
      </c>
      <c r="N64" s="8" t="s">
        <v>127</v>
      </c>
    </row>
    <row r="65" spans="2:14" ht="21.95" customHeight="1" x14ac:dyDescent="0.3">
      <c r="B65" s="8" t="s">
        <v>1123</v>
      </c>
      <c r="C65" s="8" t="s">
        <v>1130</v>
      </c>
      <c r="D65" s="8" t="s">
        <v>1103</v>
      </c>
      <c r="E65" s="2" t="s">
        <v>1107</v>
      </c>
      <c r="F65" s="3">
        <v>250</v>
      </c>
      <c r="G65" s="62" t="s">
        <v>1108</v>
      </c>
      <c r="H65" s="8" t="s">
        <v>345</v>
      </c>
      <c r="I65" s="36">
        <v>7.8</v>
      </c>
      <c r="J65" s="8" t="s">
        <v>1111</v>
      </c>
      <c r="K65" s="18">
        <f t="shared" si="2"/>
        <v>1.4137499999999999E-2</v>
      </c>
      <c r="L65" s="8" t="s">
        <v>351</v>
      </c>
      <c r="M65" s="8" t="s">
        <v>349</v>
      </c>
      <c r="N65" s="8" t="s">
        <v>127</v>
      </c>
    </row>
    <row r="66" spans="2:14" ht="21.95" customHeight="1" x14ac:dyDescent="0.3">
      <c r="B66" s="8" t="s">
        <v>1124</v>
      </c>
      <c r="C66" s="8" t="s">
        <v>1131</v>
      </c>
      <c r="D66" s="2" t="s">
        <v>1104</v>
      </c>
      <c r="E66" s="2" t="s">
        <v>1107</v>
      </c>
      <c r="F66" s="3">
        <v>250</v>
      </c>
      <c r="G66" s="62" t="s">
        <v>1108</v>
      </c>
      <c r="H66" s="8" t="s">
        <v>345</v>
      </c>
      <c r="I66" s="36">
        <v>7.8</v>
      </c>
      <c r="J66" s="8" t="s">
        <v>1111</v>
      </c>
      <c r="K66" s="18">
        <f t="shared" si="2"/>
        <v>1.4137499999999999E-2</v>
      </c>
      <c r="L66" s="8" t="s">
        <v>351</v>
      </c>
      <c r="M66" s="8" t="s">
        <v>349</v>
      </c>
      <c r="N66" s="8" t="s">
        <v>127</v>
      </c>
    </row>
    <row r="67" spans="2:14" ht="21.95" customHeight="1" x14ac:dyDescent="0.3">
      <c r="B67" s="8" t="s">
        <v>1125</v>
      </c>
      <c r="C67" s="8" t="s">
        <v>1132</v>
      </c>
      <c r="D67" s="2" t="s">
        <v>1105</v>
      </c>
      <c r="E67" s="2" t="s">
        <v>1107</v>
      </c>
      <c r="F67" s="3">
        <v>250</v>
      </c>
      <c r="G67" s="62" t="s">
        <v>1108</v>
      </c>
      <c r="H67" s="8" t="s">
        <v>345</v>
      </c>
      <c r="I67" s="36">
        <v>7.8</v>
      </c>
      <c r="J67" s="8" t="s">
        <v>1111</v>
      </c>
      <c r="K67" s="18">
        <f t="shared" si="2"/>
        <v>1.4137499999999999E-2</v>
      </c>
      <c r="L67" s="8" t="s">
        <v>351</v>
      </c>
      <c r="M67" s="8" t="s">
        <v>349</v>
      </c>
      <c r="N67" s="8" t="s">
        <v>127</v>
      </c>
    </row>
    <row r="68" spans="2:14" ht="21.95" customHeight="1" x14ac:dyDescent="0.3">
      <c r="B68" s="8" t="s">
        <v>1126</v>
      </c>
      <c r="C68" s="8" t="s">
        <v>1133</v>
      </c>
      <c r="D68" s="2" t="s">
        <v>1106</v>
      </c>
      <c r="E68" s="2" t="s">
        <v>1107</v>
      </c>
      <c r="F68" s="3">
        <v>250</v>
      </c>
      <c r="G68" s="62" t="s">
        <v>1108</v>
      </c>
      <c r="H68" s="8" t="s">
        <v>345</v>
      </c>
      <c r="I68" s="36">
        <v>7.8</v>
      </c>
      <c r="J68" s="8" t="s">
        <v>1111</v>
      </c>
      <c r="K68" s="18">
        <f t="shared" si="2"/>
        <v>1.4137499999999999E-2</v>
      </c>
      <c r="L68" s="8" t="s">
        <v>351</v>
      </c>
      <c r="M68" s="8" t="s">
        <v>349</v>
      </c>
      <c r="N68" s="8" t="s">
        <v>127</v>
      </c>
    </row>
    <row r="69" spans="2:14" ht="50.25" customHeight="1" x14ac:dyDescent="0.3">
      <c r="B69" s="71" t="s">
        <v>672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</row>
    <row r="70" spans="2:14" ht="21.95" customHeight="1" x14ac:dyDescent="0.3">
      <c r="B70" s="8" t="s">
        <v>475</v>
      </c>
      <c r="C70" s="8" t="s">
        <v>716</v>
      </c>
      <c r="D70" s="2" t="s">
        <v>196</v>
      </c>
      <c r="E70" s="2" t="s">
        <v>266</v>
      </c>
      <c r="F70" s="3" t="s">
        <v>721</v>
      </c>
      <c r="G70" s="6" t="s">
        <v>325</v>
      </c>
      <c r="H70" s="6" t="s">
        <v>331</v>
      </c>
      <c r="I70" s="36">
        <v>7.8</v>
      </c>
      <c r="J70" s="8" t="s">
        <v>722</v>
      </c>
      <c r="K70" s="18">
        <f>0.45*0.295*0.2</f>
        <v>2.6550000000000004E-2</v>
      </c>
      <c r="L70" s="8" t="s">
        <v>347</v>
      </c>
      <c r="M70" s="8" t="s">
        <v>357</v>
      </c>
      <c r="N70" s="8" t="s">
        <v>181</v>
      </c>
    </row>
    <row r="71" spans="2:14" ht="21.95" customHeight="1" x14ac:dyDescent="0.3">
      <c r="B71" s="8" t="s">
        <v>506</v>
      </c>
      <c r="C71" s="8" t="s">
        <v>717</v>
      </c>
      <c r="D71" s="2" t="s">
        <v>200</v>
      </c>
      <c r="E71" s="2" t="s">
        <v>265</v>
      </c>
      <c r="F71" s="3" t="s">
        <v>721</v>
      </c>
      <c r="G71" s="6" t="s">
        <v>325</v>
      </c>
      <c r="H71" s="6" t="s">
        <v>331</v>
      </c>
      <c r="I71" s="36">
        <v>7.8</v>
      </c>
      <c r="J71" s="8" t="s">
        <v>722</v>
      </c>
      <c r="K71" s="18">
        <f t="shared" ref="K71:K74" si="3">0.45*0.295*0.2</f>
        <v>2.6550000000000004E-2</v>
      </c>
      <c r="L71" s="8" t="s">
        <v>347</v>
      </c>
      <c r="M71" s="8" t="s">
        <v>357</v>
      </c>
      <c r="N71" s="8" t="s">
        <v>181</v>
      </c>
    </row>
    <row r="72" spans="2:14" ht="21.95" customHeight="1" x14ac:dyDescent="0.3">
      <c r="B72" s="8" t="s">
        <v>507</v>
      </c>
      <c r="C72" s="8" t="s">
        <v>718</v>
      </c>
      <c r="D72" s="2" t="s">
        <v>197</v>
      </c>
      <c r="E72" s="2" t="s">
        <v>265</v>
      </c>
      <c r="F72" s="3" t="s">
        <v>721</v>
      </c>
      <c r="G72" s="6" t="s">
        <v>325</v>
      </c>
      <c r="H72" s="6" t="s">
        <v>331</v>
      </c>
      <c r="I72" s="36">
        <v>7.8</v>
      </c>
      <c r="J72" s="8" t="s">
        <v>722</v>
      </c>
      <c r="K72" s="18">
        <f t="shared" si="3"/>
        <v>2.6550000000000004E-2</v>
      </c>
      <c r="L72" s="8" t="s">
        <v>347</v>
      </c>
      <c r="M72" s="8" t="s">
        <v>357</v>
      </c>
      <c r="N72" s="8" t="s">
        <v>181</v>
      </c>
    </row>
    <row r="73" spans="2:14" ht="21.95" customHeight="1" x14ac:dyDescent="0.3">
      <c r="B73" s="8" t="s">
        <v>508</v>
      </c>
      <c r="C73" s="8" t="s">
        <v>719</v>
      </c>
      <c r="D73" s="2" t="s">
        <v>198</v>
      </c>
      <c r="E73" s="2" t="s">
        <v>265</v>
      </c>
      <c r="F73" s="3" t="s">
        <v>721</v>
      </c>
      <c r="G73" s="6" t="s">
        <v>325</v>
      </c>
      <c r="H73" s="6" t="s">
        <v>331</v>
      </c>
      <c r="I73" s="36">
        <v>7.8</v>
      </c>
      <c r="J73" s="8" t="s">
        <v>722</v>
      </c>
      <c r="K73" s="18">
        <f t="shared" si="3"/>
        <v>2.6550000000000004E-2</v>
      </c>
      <c r="L73" s="8" t="s">
        <v>347</v>
      </c>
      <c r="M73" s="8" t="s">
        <v>357</v>
      </c>
      <c r="N73" s="8" t="s">
        <v>181</v>
      </c>
    </row>
    <row r="74" spans="2:14" ht="21.95" customHeight="1" x14ac:dyDescent="0.3">
      <c r="B74" s="8" t="s">
        <v>509</v>
      </c>
      <c r="C74" s="8" t="s">
        <v>720</v>
      </c>
      <c r="D74" s="2" t="s">
        <v>199</v>
      </c>
      <c r="E74" s="2" t="s">
        <v>265</v>
      </c>
      <c r="F74" s="3" t="s">
        <v>721</v>
      </c>
      <c r="G74" s="6" t="s">
        <v>325</v>
      </c>
      <c r="H74" s="6" t="s">
        <v>331</v>
      </c>
      <c r="I74" s="36">
        <v>7.8</v>
      </c>
      <c r="J74" s="8" t="s">
        <v>722</v>
      </c>
      <c r="K74" s="18">
        <f t="shared" si="3"/>
        <v>2.6550000000000004E-2</v>
      </c>
      <c r="L74" s="8" t="s">
        <v>347</v>
      </c>
      <c r="M74" s="8" t="s">
        <v>357</v>
      </c>
      <c r="N74" s="8" t="s">
        <v>181</v>
      </c>
    </row>
    <row r="75" spans="2:14" ht="50.25" customHeight="1" x14ac:dyDescent="0.3">
      <c r="B75" s="71" t="s">
        <v>674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</row>
    <row r="76" spans="2:14" ht="21.95" customHeight="1" x14ac:dyDescent="0.3">
      <c r="B76" s="8" t="s">
        <v>475</v>
      </c>
      <c r="C76" s="8" t="s">
        <v>716</v>
      </c>
      <c r="D76" s="2" t="s">
        <v>196</v>
      </c>
      <c r="E76" s="2" t="s">
        <v>266</v>
      </c>
      <c r="F76" s="3" t="s">
        <v>721</v>
      </c>
      <c r="G76" s="6" t="s">
        <v>325</v>
      </c>
      <c r="H76" s="6" t="s">
        <v>331</v>
      </c>
      <c r="I76" s="36">
        <v>7.8</v>
      </c>
      <c r="J76" s="8" t="s">
        <v>722</v>
      </c>
      <c r="K76" s="18">
        <f>0.45*0.295*0.2</f>
        <v>2.6550000000000004E-2</v>
      </c>
      <c r="L76" s="8" t="s">
        <v>347</v>
      </c>
      <c r="M76" s="8" t="s">
        <v>353</v>
      </c>
      <c r="N76" s="8" t="s">
        <v>181</v>
      </c>
    </row>
    <row r="77" spans="2:14" ht="21.95" customHeight="1" x14ac:dyDescent="0.3">
      <c r="B77" s="8" t="s">
        <v>506</v>
      </c>
      <c r="C77" s="8" t="s">
        <v>717</v>
      </c>
      <c r="D77" s="2" t="s">
        <v>200</v>
      </c>
      <c r="E77" s="2" t="s">
        <v>265</v>
      </c>
      <c r="F77" s="3" t="s">
        <v>721</v>
      </c>
      <c r="G77" s="6" t="s">
        <v>325</v>
      </c>
      <c r="H77" s="6" t="s">
        <v>331</v>
      </c>
      <c r="I77" s="36">
        <v>7.8</v>
      </c>
      <c r="J77" s="8" t="s">
        <v>722</v>
      </c>
      <c r="K77" s="18">
        <f t="shared" ref="K77:K80" si="4">0.45*0.295*0.2</f>
        <v>2.6550000000000004E-2</v>
      </c>
      <c r="L77" s="8" t="s">
        <v>347</v>
      </c>
      <c r="M77" s="8" t="s">
        <v>353</v>
      </c>
      <c r="N77" s="8" t="s">
        <v>181</v>
      </c>
    </row>
    <row r="78" spans="2:14" ht="21.95" customHeight="1" x14ac:dyDescent="0.3">
      <c r="B78" s="8" t="s">
        <v>507</v>
      </c>
      <c r="C78" s="8" t="s">
        <v>718</v>
      </c>
      <c r="D78" s="2" t="s">
        <v>197</v>
      </c>
      <c r="E78" s="2" t="s">
        <v>265</v>
      </c>
      <c r="F78" s="3" t="s">
        <v>721</v>
      </c>
      <c r="G78" s="6" t="s">
        <v>325</v>
      </c>
      <c r="H78" s="6" t="s">
        <v>331</v>
      </c>
      <c r="I78" s="36">
        <v>7.8</v>
      </c>
      <c r="J78" s="8" t="s">
        <v>722</v>
      </c>
      <c r="K78" s="18">
        <f t="shared" si="4"/>
        <v>2.6550000000000004E-2</v>
      </c>
      <c r="L78" s="8" t="s">
        <v>347</v>
      </c>
      <c r="M78" s="8" t="s">
        <v>353</v>
      </c>
      <c r="N78" s="8" t="s">
        <v>181</v>
      </c>
    </row>
    <row r="79" spans="2:14" ht="21.95" customHeight="1" x14ac:dyDescent="0.3">
      <c r="B79" s="8" t="s">
        <v>508</v>
      </c>
      <c r="C79" s="8" t="s">
        <v>719</v>
      </c>
      <c r="D79" s="2" t="s">
        <v>198</v>
      </c>
      <c r="E79" s="2" t="s">
        <v>265</v>
      </c>
      <c r="F79" s="3" t="s">
        <v>721</v>
      </c>
      <c r="G79" s="6" t="s">
        <v>325</v>
      </c>
      <c r="H79" s="6" t="s">
        <v>331</v>
      </c>
      <c r="I79" s="36">
        <v>7.8</v>
      </c>
      <c r="J79" s="8" t="s">
        <v>722</v>
      </c>
      <c r="K79" s="18">
        <f t="shared" si="4"/>
        <v>2.6550000000000004E-2</v>
      </c>
      <c r="L79" s="8" t="s">
        <v>347</v>
      </c>
      <c r="M79" s="8" t="s">
        <v>353</v>
      </c>
      <c r="N79" s="8" t="s">
        <v>181</v>
      </c>
    </row>
    <row r="80" spans="2:14" ht="21.95" customHeight="1" x14ac:dyDescent="0.3">
      <c r="B80" s="8" t="s">
        <v>509</v>
      </c>
      <c r="C80" s="8" t="s">
        <v>720</v>
      </c>
      <c r="D80" s="2" t="s">
        <v>199</v>
      </c>
      <c r="E80" s="2" t="s">
        <v>265</v>
      </c>
      <c r="F80" s="3" t="s">
        <v>721</v>
      </c>
      <c r="G80" s="6" t="s">
        <v>325</v>
      </c>
      <c r="H80" s="6" t="s">
        <v>331</v>
      </c>
      <c r="I80" s="36">
        <v>7.8</v>
      </c>
      <c r="J80" s="8" t="s">
        <v>722</v>
      </c>
      <c r="K80" s="18">
        <f t="shared" si="4"/>
        <v>2.6550000000000004E-2</v>
      </c>
      <c r="L80" s="8" t="s">
        <v>347</v>
      </c>
      <c r="M80" s="8" t="s">
        <v>353</v>
      </c>
      <c r="N80" s="8" t="s">
        <v>181</v>
      </c>
    </row>
    <row r="81" spans="2:14" ht="21.95" customHeight="1" x14ac:dyDescent="0.3">
      <c r="B81" s="8" t="s">
        <v>736</v>
      </c>
      <c r="C81" s="8" t="s">
        <v>989</v>
      </c>
      <c r="D81" s="2" t="s">
        <v>727</v>
      </c>
      <c r="E81" s="2" t="s">
        <v>265</v>
      </c>
      <c r="F81" s="3">
        <v>260</v>
      </c>
      <c r="G81" s="6">
        <v>30</v>
      </c>
      <c r="H81" s="6" t="s">
        <v>331</v>
      </c>
      <c r="I81" s="36">
        <v>7.8</v>
      </c>
      <c r="J81" s="8" t="s">
        <v>124</v>
      </c>
      <c r="K81" s="18">
        <f>0.51*0.34*0.15</f>
        <v>2.6010000000000002E-2</v>
      </c>
      <c r="L81" s="8" t="s">
        <v>347</v>
      </c>
      <c r="M81" s="8" t="s">
        <v>349</v>
      </c>
      <c r="N81" s="8" t="s">
        <v>181</v>
      </c>
    </row>
    <row r="82" spans="2:14" ht="21.95" customHeight="1" x14ac:dyDescent="0.3">
      <c r="B82" s="8" t="s">
        <v>737</v>
      </c>
      <c r="C82" s="8" t="s">
        <v>990</v>
      </c>
      <c r="D82" s="2" t="s">
        <v>728</v>
      </c>
      <c r="E82" s="2" t="s">
        <v>265</v>
      </c>
      <c r="F82" s="3">
        <v>260</v>
      </c>
      <c r="G82" s="6">
        <v>30</v>
      </c>
      <c r="H82" s="6" t="s">
        <v>331</v>
      </c>
      <c r="I82" s="36">
        <v>7.8</v>
      </c>
      <c r="J82" s="8" t="s">
        <v>124</v>
      </c>
      <c r="K82" s="18">
        <f>0.51*0.34*0.15</f>
        <v>2.6010000000000002E-2</v>
      </c>
      <c r="L82" s="8" t="s">
        <v>347</v>
      </c>
      <c r="M82" s="8" t="s">
        <v>349</v>
      </c>
      <c r="N82" s="8" t="s">
        <v>181</v>
      </c>
    </row>
    <row r="83" spans="2:14" ht="21.95" customHeight="1" x14ac:dyDescent="0.3">
      <c r="B83" s="8" t="s">
        <v>738</v>
      </c>
      <c r="C83" s="8" t="s">
        <v>991</v>
      </c>
      <c r="D83" s="2" t="s">
        <v>729</v>
      </c>
      <c r="E83" s="2" t="s">
        <v>265</v>
      </c>
      <c r="F83" s="3">
        <v>260</v>
      </c>
      <c r="G83" s="6">
        <v>30</v>
      </c>
      <c r="H83" s="6" t="s">
        <v>331</v>
      </c>
      <c r="I83" s="36">
        <v>7.8</v>
      </c>
      <c r="J83" s="8" t="s">
        <v>124</v>
      </c>
      <c r="K83" s="18">
        <f>0.51*0.34*0.15</f>
        <v>2.6010000000000002E-2</v>
      </c>
      <c r="L83" s="8" t="s">
        <v>347</v>
      </c>
      <c r="M83" s="8" t="s">
        <v>349</v>
      </c>
      <c r="N83" s="8" t="s">
        <v>181</v>
      </c>
    </row>
    <row r="84" spans="2:14" ht="21.95" customHeight="1" x14ac:dyDescent="0.3">
      <c r="B84" s="8" t="s">
        <v>739</v>
      </c>
      <c r="C84" s="8" t="s">
        <v>724</v>
      </c>
      <c r="D84" s="2" t="s">
        <v>201</v>
      </c>
      <c r="E84" s="2" t="s">
        <v>265</v>
      </c>
      <c r="F84" s="3" t="s">
        <v>341</v>
      </c>
      <c r="G84" s="6" t="s">
        <v>343</v>
      </c>
      <c r="H84" s="6" t="s">
        <v>331</v>
      </c>
      <c r="I84" s="36">
        <f>0.2*5*6*1.1</f>
        <v>6.6000000000000005</v>
      </c>
      <c r="J84" s="8" t="s">
        <v>725</v>
      </c>
      <c r="K84" s="18">
        <f>0.415*0.345*0.185</f>
        <v>2.6487374999999994E-2</v>
      </c>
      <c r="L84" s="8" t="s">
        <v>346</v>
      </c>
      <c r="M84" s="8" t="s">
        <v>353</v>
      </c>
      <c r="N84" s="8" t="s">
        <v>181</v>
      </c>
    </row>
    <row r="85" spans="2:14" ht="21.95" customHeight="1" x14ac:dyDescent="0.3">
      <c r="B85" s="8" t="s">
        <v>740</v>
      </c>
      <c r="C85" s="8" t="s">
        <v>724</v>
      </c>
      <c r="D85" s="2" t="s">
        <v>726</v>
      </c>
      <c r="E85" s="2" t="s">
        <v>265</v>
      </c>
      <c r="F85" s="3" t="s">
        <v>342</v>
      </c>
      <c r="G85" s="6" t="s">
        <v>326</v>
      </c>
      <c r="H85" s="6" t="s">
        <v>331</v>
      </c>
      <c r="I85" s="36">
        <f>0.2*5*6*1.1</f>
        <v>6.6000000000000005</v>
      </c>
      <c r="J85" s="8" t="s">
        <v>725</v>
      </c>
      <c r="K85" s="18">
        <f>0.415*0.345*0.185</f>
        <v>2.6487374999999994E-2</v>
      </c>
      <c r="L85" s="8" t="s">
        <v>346</v>
      </c>
      <c r="M85" s="8" t="s">
        <v>353</v>
      </c>
      <c r="N85" s="8" t="s">
        <v>181</v>
      </c>
    </row>
    <row r="86" spans="2:14" ht="50.25" customHeight="1" x14ac:dyDescent="0.3">
      <c r="B86" s="71" t="s">
        <v>673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2:14" ht="21.95" customHeight="1" x14ac:dyDescent="0.3">
      <c r="B87" s="8" t="s">
        <v>464</v>
      </c>
      <c r="C87" s="8" t="s">
        <v>723</v>
      </c>
      <c r="D87" s="2" t="s">
        <v>190</v>
      </c>
      <c r="E87" s="2" t="s">
        <v>266</v>
      </c>
      <c r="F87" s="3" t="s">
        <v>428</v>
      </c>
      <c r="G87" s="6" t="s">
        <v>324</v>
      </c>
      <c r="H87" s="6" t="s">
        <v>333</v>
      </c>
      <c r="I87" s="36">
        <v>10.84</v>
      </c>
      <c r="J87" s="8" t="s">
        <v>170</v>
      </c>
      <c r="K87" s="18">
        <f>0.36*0.24*0.2</f>
        <v>1.728E-2</v>
      </c>
      <c r="L87" s="8" t="s">
        <v>351</v>
      </c>
      <c r="M87" s="8" t="s">
        <v>349</v>
      </c>
      <c r="N87" s="8" t="s">
        <v>836</v>
      </c>
    </row>
    <row r="88" spans="2:14" ht="21.95" customHeight="1" x14ac:dyDescent="0.3">
      <c r="B88" s="8" t="s">
        <v>510</v>
      </c>
      <c r="C88" s="8" t="s">
        <v>169</v>
      </c>
      <c r="D88" s="2" t="s">
        <v>191</v>
      </c>
      <c r="E88" s="2" t="s">
        <v>266</v>
      </c>
      <c r="F88" s="3" t="s">
        <v>428</v>
      </c>
      <c r="G88" s="6" t="s">
        <v>324</v>
      </c>
      <c r="H88" s="6" t="s">
        <v>333</v>
      </c>
      <c r="I88" s="36">
        <v>10.84</v>
      </c>
      <c r="J88" s="8" t="s">
        <v>170</v>
      </c>
      <c r="K88" s="18">
        <f>0.36*0.24*0.2</f>
        <v>1.728E-2</v>
      </c>
      <c r="L88" s="8" t="s">
        <v>351</v>
      </c>
      <c r="M88" s="8" t="s">
        <v>349</v>
      </c>
      <c r="N88" s="8" t="s">
        <v>836</v>
      </c>
    </row>
    <row r="89" spans="2:14" ht="50.25" customHeight="1" x14ac:dyDescent="0.3">
      <c r="B89" s="71" t="s">
        <v>675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</row>
    <row r="90" spans="2:14" ht="21.95" customHeight="1" x14ac:dyDescent="0.3">
      <c r="B90" s="8" t="s">
        <v>471</v>
      </c>
      <c r="C90" s="8" t="s">
        <v>23</v>
      </c>
      <c r="D90" s="2" t="s">
        <v>202</v>
      </c>
      <c r="E90" s="2" t="s">
        <v>205</v>
      </c>
      <c r="F90" s="3" t="s">
        <v>25</v>
      </c>
      <c r="G90" s="4" t="s">
        <v>362</v>
      </c>
      <c r="H90" s="4" t="s">
        <v>333</v>
      </c>
      <c r="I90" s="33">
        <v>15.5</v>
      </c>
      <c r="J90" s="8" t="s">
        <v>20</v>
      </c>
      <c r="K90" s="18">
        <f>0.53*0.265*0.16</f>
        <v>2.2472000000000002E-2</v>
      </c>
      <c r="L90" s="8" t="s">
        <v>351</v>
      </c>
      <c r="M90" s="8" t="s">
        <v>353</v>
      </c>
      <c r="N90" s="8" t="s">
        <v>183</v>
      </c>
    </row>
    <row r="91" spans="2:14" ht="21.95" customHeight="1" x14ac:dyDescent="0.3">
      <c r="B91" s="8" t="s">
        <v>511</v>
      </c>
      <c r="C91" s="8" t="s">
        <v>24</v>
      </c>
      <c r="D91" s="2" t="s">
        <v>203</v>
      </c>
      <c r="E91" s="2" t="s">
        <v>205</v>
      </c>
      <c r="F91" s="3" t="s">
        <v>26</v>
      </c>
      <c r="G91" s="4" t="s">
        <v>340</v>
      </c>
      <c r="H91" s="4" t="s">
        <v>333</v>
      </c>
      <c r="I91" s="33">
        <v>23.5</v>
      </c>
      <c r="J91" s="8" t="s">
        <v>21</v>
      </c>
      <c r="K91" s="18">
        <f>0.48*0.24*0.26</f>
        <v>2.9951999999999999E-2</v>
      </c>
      <c r="L91" s="8" t="s">
        <v>351</v>
      </c>
      <c r="M91" s="8" t="s">
        <v>353</v>
      </c>
      <c r="N91" s="8" t="s">
        <v>183</v>
      </c>
    </row>
    <row r="92" spans="2:14" ht="21.95" customHeight="1" x14ac:dyDescent="0.3">
      <c r="B92" s="8" t="s">
        <v>512</v>
      </c>
      <c r="C92" s="2" t="s">
        <v>992</v>
      </c>
      <c r="D92" s="2" t="s">
        <v>204</v>
      </c>
      <c r="E92" s="2" t="s">
        <v>205</v>
      </c>
      <c r="F92" s="3" t="s">
        <v>27</v>
      </c>
      <c r="G92" s="4" t="s">
        <v>340</v>
      </c>
      <c r="H92" s="4" t="s">
        <v>331</v>
      </c>
      <c r="I92" s="33">
        <v>19</v>
      </c>
      <c r="J92" s="8" t="s">
        <v>22</v>
      </c>
      <c r="K92" s="18">
        <f>0.49*0.35*0.36</f>
        <v>6.1739999999999989E-2</v>
      </c>
      <c r="L92" s="8" t="s">
        <v>351</v>
      </c>
      <c r="M92" s="8" t="s">
        <v>353</v>
      </c>
      <c r="N92" s="8" t="s">
        <v>183</v>
      </c>
    </row>
    <row r="93" spans="2:14" ht="21.95" customHeight="1" x14ac:dyDescent="0.3">
      <c r="B93" s="8" t="s">
        <v>513</v>
      </c>
      <c r="C93" s="8" t="s">
        <v>85</v>
      </c>
      <c r="D93" s="2" t="s">
        <v>864</v>
      </c>
      <c r="E93" s="2" t="s">
        <v>206</v>
      </c>
      <c r="F93" s="3" t="s">
        <v>432</v>
      </c>
      <c r="G93" s="6" t="s">
        <v>360</v>
      </c>
      <c r="H93" s="6" t="s">
        <v>331</v>
      </c>
      <c r="I93" s="36">
        <v>7</v>
      </c>
      <c r="J93" s="8" t="s">
        <v>87</v>
      </c>
      <c r="K93" s="18">
        <f>0.625*0.503*0.395</f>
        <v>0.12417812500000001</v>
      </c>
      <c r="L93" s="8" t="s">
        <v>351</v>
      </c>
      <c r="M93" s="8" t="s">
        <v>353</v>
      </c>
      <c r="N93" s="8" t="s">
        <v>182</v>
      </c>
    </row>
    <row r="94" spans="2:14" ht="21.95" customHeight="1" x14ac:dyDescent="0.3">
      <c r="B94" s="8" t="s">
        <v>514</v>
      </c>
      <c r="C94" s="8" t="s">
        <v>86</v>
      </c>
      <c r="D94" s="2" t="s">
        <v>863</v>
      </c>
      <c r="E94" s="2" t="s">
        <v>206</v>
      </c>
      <c r="F94" s="3" t="s">
        <v>422</v>
      </c>
      <c r="G94" s="6" t="s">
        <v>361</v>
      </c>
      <c r="H94" s="6" t="s">
        <v>331</v>
      </c>
      <c r="I94" s="36">
        <v>7</v>
      </c>
      <c r="J94" s="8" t="s">
        <v>88</v>
      </c>
      <c r="K94" s="18">
        <f>0.567*0.365*0.335</f>
        <v>6.9329925000000001E-2</v>
      </c>
      <c r="L94" s="8" t="s">
        <v>351</v>
      </c>
      <c r="M94" s="8" t="s">
        <v>353</v>
      </c>
      <c r="N94" s="8" t="s">
        <v>182</v>
      </c>
    </row>
    <row r="95" spans="2:14" ht="21.95" customHeight="1" x14ac:dyDescent="0.3">
      <c r="B95" s="8" t="s">
        <v>515</v>
      </c>
      <c r="C95" s="8" t="s">
        <v>89</v>
      </c>
      <c r="D95" s="2" t="s">
        <v>207</v>
      </c>
      <c r="E95" s="2" t="s">
        <v>209</v>
      </c>
      <c r="F95" s="3" t="s">
        <v>433</v>
      </c>
      <c r="G95" s="6" t="s">
        <v>324</v>
      </c>
      <c r="H95" s="6" t="s">
        <v>331</v>
      </c>
      <c r="I95" s="36">
        <f>0.35*24+1</f>
        <v>9.3999999999999986</v>
      </c>
      <c r="J95" s="8" t="s">
        <v>91</v>
      </c>
      <c r="K95" s="18">
        <f>0.405*0.355*0.195</f>
        <v>2.8036125000000002E-2</v>
      </c>
      <c r="L95" s="8" t="s">
        <v>351</v>
      </c>
      <c r="M95" s="8" t="s">
        <v>357</v>
      </c>
      <c r="N95" s="8" t="s">
        <v>182</v>
      </c>
    </row>
    <row r="96" spans="2:14" ht="21.95" customHeight="1" x14ac:dyDescent="0.3">
      <c r="B96" s="8" t="s">
        <v>516</v>
      </c>
      <c r="C96" s="8" t="s">
        <v>90</v>
      </c>
      <c r="D96" s="2" t="s">
        <v>210</v>
      </c>
      <c r="E96" s="2" t="s">
        <v>209</v>
      </c>
      <c r="F96" s="3" t="s">
        <v>433</v>
      </c>
      <c r="G96" s="6" t="s">
        <v>324</v>
      </c>
      <c r="H96" s="6" t="s">
        <v>331</v>
      </c>
      <c r="I96" s="36">
        <f>0.35*24+1</f>
        <v>9.3999999999999986</v>
      </c>
      <c r="J96" s="8" t="s">
        <v>91</v>
      </c>
      <c r="K96" s="18">
        <f>0.405*0.355*0.195</f>
        <v>2.8036125000000002E-2</v>
      </c>
      <c r="L96" s="8" t="s">
        <v>351</v>
      </c>
      <c r="M96" s="8" t="s">
        <v>357</v>
      </c>
      <c r="N96" s="8" t="s">
        <v>182</v>
      </c>
    </row>
    <row r="97" spans="2:14" ht="21.95" customHeight="1" x14ac:dyDescent="0.3">
      <c r="B97" s="8" t="s">
        <v>517</v>
      </c>
      <c r="C97" s="8" t="s">
        <v>125</v>
      </c>
      <c r="D97" s="2" t="s">
        <v>211</v>
      </c>
      <c r="E97" s="2" t="s">
        <v>208</v>
      </c>
      <c r="F97" s="7" t="s">
        <v>434</v>
      </c>
      <c r="G97" s="10" t="s">
        <v>320</v>
      </c>
      <c r="H97" s="10" t="s">
        <v>333</v>
      </c>
      <c r="I97" s="36">
        <f>0.65*20</f>
        <v>13</v>
      </c>
      <c r="J97" s="8" t="s">
        <v>126</v>
      </c>
      <c r="K97" s="18">
        <f>0.33*0.23*0.7</f>
        <v>5.3130000000000004E-2</v>
      </c>
      <c r="L97" s="8" t="s">
        <v>351</v>
      </c>
      <c r="M97" s="8" t="s">
        <v>357</v>
      </c>
      <c r="N97" s="8" t="s">
        <v>182</v>
      </c>
    </row>
    <row r="98" spans="2:14" ht="50.25" customHeight="1" x14ac:dyDescent="0.3">
      <c r="B98" s="71" t="s">
        <v>676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</row>
    <row r="99" spans="2:14" ht="21.95" customHeight="1" x14ac:dyDescent="0.3">
      <c r="B99" s="8" t="s">
        <v>462</v>
      </c>
      <c r="C99" s="8" t="s">
        <v>143</v>
      </c>
      <c r="D99" s="2" t="s">
        <v>905</v>
      </c>
      <c r="E99" s="2" t="s">
        <v>244</v>
      </c>
      <c r="F99" s="8" t="s">
        <v>376</v>
      </c>
      <c r="G99" s="8" t="s">
        <v>320</v>
      </c>
      <c r="H99" s="8" t="s">
        <v>333</v>
      </c>
      <c r="I99" s="36">
        <v>9</v>
      </c>
      <c r="J99" s="8" t="s">
        <v>163</v>
      </c>
      <c r="K99" s="18">
        <v>9.4999999999999998E-3</v>
      </c>
      <c r="L99" s="8" t="s">
        <v>351</v>
      </c>
      <c r="M99" s="8" t="s">
        <v>349</v>
      </c>
      <c r="N99" s="8" t="s">
        <v>925</v>
      </c>
    </row>
    <row r="100" spans="2:14" ht="21.95" customHeight="1" x14ac:dyDescent="0.3">
      <c r="B100" s="8" t="s">
        <v>518</v>
      </c>
      <c r="C100" s="8" t="s">
        <v>144</v>
      </c>
      <c r="D100" s="8" t="s">
        <v>906</v>
      </c>
      <c r="E100" s="8" t="s">
        <v>243</v>
      </c>
      <c r="F100" s="8" t="s">
        <v>375</v>
      </c>
      <c r="G100" s="8" t="s">
        <v>319</v>
      </c>
      <c r="H100" s="8" t="s">
        <v>332</v>
      </c>
      <c r="I100" s="36">
        <v>9</v>
      </c>
      <c r="J100" s="8" t="s">
        <v>163</v>
      </c>
      <c r="K100" s="18">
        <v>9.4999999999999998E-3</v>
      </c>
      <c r="L100" s="8" t="s">
        <v>350</v>
      </c>
      <c r="M100" s="8" t="s">
        <v>348</v>
      </c>
      <c r="N100" s="8" t="s">
        <v>836</v>
      </c>
    </row>
    <row r="101" spans="2:14" ht="21.95" customHeight="1" x14ac:dyDescent="0.3">
      <c r="B101" s="8" t="s">
        <v>519</v>
      </c>
      <c r="C101" s="8" t="s">
        <v>145</v>
      </c>
      <c r="D101" s="2" t="s">
        <v>907</v>
      </c>
      <c r="E101" s="2" t="s">
        <v>243</v>
      </c>
      <c r="F101" s="8" t="s">
        <v>375</v>
      </c>
      <c r="G101" s="8" t="s">
        <v>319</v>
      </c>
      <c r="H101" s="8" t="s">
        <v>332</v>
      </c>
      <c r="I101" s="36">
        <v>9</v>
      </c>
      <c r="J101" s="8" t="s">
        <v>163</v>
      </c>
      <c r="K101" s="18">
        <v>9.4999999999999998E-3</v>
      </c>
      <c r="L101" s="8" t="s">
        <v>350</v>
      </c>
      <c r="M101" s="8" t="s">
        <v>348</v>
      </c>
      <c r="N101" s="8" t="s">
        <v>925</v>
      </c>
    </row>
    <row r="102" spans="2:14" ht="21.95" customHeight="1" x14ac:dyDescent="0.3">
      <c r="B102" s="8" t="s">
        <v>520</v>
      </c>
      <c r="C102" s="8" t="s">
        <v>146</v>
      </c>
      <c r="D102" s="8" t="s">
        <v>908</v>
      </c>
      <c r="E102" s="8" t="s">
        <v>243</v>
      </c>
      <c r="F102" s="8" t="s">
        <v>375</v>
      </c>
      <c r="G102" s="8" t="s">
        <v>319</v>
      </c>
      <c r="H102" s="8" t="s">
        <v>332</v>
      </c>
      <c r="I102" s="36">
        <v>9</v>
      </c>
      <c r="J102" s="8" t="s">
        <v>163</v>
      </c>
      <c r="K102" s="18">
        <v>9.4999999999999998E-3</v>
      </c>
      <c r="L102" s="8" t="s">
        <v>350</v>
      </c>
      <c r="M102" s="8" t="s">
        <v>348</v>
      </c>
      <c r="N102" s="8" t="s">
        <v>925</v>
      </c>
    </row>
    <row r="103" spans="2:14" ht="21.95" customHeight="1" x14ac:dyDescent="0.3">
      <c r="B103" s="8" t="s">
        <v>521</v>
      </c>
      <c r="C103" s="8" t="s">
        <v>147</v>
      </c>
      <c r="D103" s="8" t="s">
        <v>909</v>
      </c>
      <c r="E103" s="8" t="s">
        <v>243</v>
      </c>
      <c r="F103" s="8" t="s">
        <v>375</v>
      </c>
      <c r="G103" s="8" t="s">
        <v>319</v>
      </c>
      <c r="H103" s="8" t="s">
        <v>332</v>
      </c>
      <c r="I103" s="36">
        <v>9</v>
      </c>
      <c r="J103" s="8" t="s">
        <v>163</v>
      </c>
      <c r="K103" s="18">
        <v>9.4999999999999998E-3</v>
      </c>
      <c r="L103" s="8" t="s">
        <v>350</v>
      </c>
      <c r="M103" s="8" t="s">
        <v>348</v>
      </c>
      <c r="N103" s="8" t="s">
        <v>836</v>
      </c>
    </row>
    <row r="104" spans="2:14" ht="21.95" customHeight="1" x14ac:dyDescent="0.3">
      <c r="B104" s="8" t="s">
        <v>522</v>
      </c>
      <c r="C104" s="8" t="s">
        <v>148</v>
      </c>
      <c r="D104" s="8" t="s">
        <v>910</v>
      </c>
      <c r="E104" s="8" t="s">
        <v>243</v>
      </c>
      <c r="F104" s="8" t="s">
        <v>375</v>
      </c>
      <c r="G104" s="8" t="s">
        <v>319</v>
      </c>
      <c r="H104" s="8" t="s">
        <v>332</v>
      </c>
      <c r="I104" s="36">
        <v>9</v>
      </c>
      <c r="J104" s="8" t="s">
        <v>163</v>
      </c>
      <c r="K104" s="18">
        <v>9.4999999999999998E-3</v>
      </c>
      <c r="L104" s="8" t="s">
        <v>350</v>
      </c>
      <c r="M104" s="8" t="s">
        <v>348</v>
      </c>
      <c r="N104" s="8" t="s">
        <v>925</v>
      </c>
    </row>
    <row r="105" spans="2:14" ht="21.95" customHeight="1" x14ac:dyDescent="0.3">
      <c r="B105" s="8" t="s">
        <v>523</v>
      </c>
      <c r="C105" s="8" t="s">
        <v>149</v>
      </c>
      <c r="D105" s="8" t="s">
        <v>911</v>
      </c>
      <c r="E105" s="8" t="s">
        <v>243</v>
      </c>
      <c r="F105" s="8" t="s">
        <v>375</v>
      </c>
      <c r="G105" s="8" t="s">
        <v>319</v>
      </c>
      <c r="H105" s="8" t="s">
        <v>332</v>
      </c>
      <c r="I105" s="36">
        <v>9</v>
      </c>
      <c r="J105" s="8" t="s">
        <v>163</v>
      </c>
      <c r="K105" s="18">
        <v>9.4999999999999998E-3</v>
      </c>
      <c r="L105" s="8" t="s">
        <v>350</v>
      </c>
      <c r="M105" s="8" t="s">
        <v>348</v>
      </c>
      <c r="N105" s="8" t="s">
        <v>836</v>
      </c>
    </row>
    <row r="106" spans="2:14" ht="21.95" customHeight="1" x14ac:dyDescent="0.3">
      <c r="B106" s="8" t="s">
        <v>524</v>
      </c>
      <c r="C106" s="8" t="s">
        <v>150</v>
      </c>
      <c r="D106" s="8" t="s">
        <v>912</v>
      </c>
      <c r="E106" s="8" t="s">
        <v>243</v>
      </c>
      <c r="F106" s="8" t="s">
        <v>375</v>
      </c>
      <c r="G106" s="8" t="s">
        <v>319</v>
      </c>
      <c r="H106" s="8" t="s">
        <v>332</v>
      </c>
      <c r="I106" s="36">
        <v>9</v>
      </c>
      <c r="J106" s="8" t="s">
        <v>163</v>
      </c>
      <c r="K106" s="18">
        <v>9.4999999999999998E-3</v>
      </c>
      <c r="L106" s="8" t="s">
        <v>350</v>
      </c>
      <c r="M106" s="8" t="s">
        <v>348</v>
      </c>
      <c r="N106" s="8" t="s">
        <v>836</v>
      </c>
    </row>
    <row r="107" spans="2:14" ht="21.95" customHeight="1" x14ac:dyDescent="0.3">
      <c r="B107" s="8" t="s">
        <v>525</v>
      </c>
      <c r="C107" s="8" t="s">
        <v>151</v>
      </c>
      <c r="D107" s="8" t="s">
        <v>913</v>
      </c>
      <c r="E107" s="8" t="s">
        <v>243</v>
      </c>
      <c r="F107" s="8" t="s">
        <v>375</v>
      </c>
      <c r="G107" s="8" t="s">
        <v>319</v>
      </c>
      <c r="H107" s="8" t="s">
        <v>332</v>
      </c>
      <c r="I107" s="36">
        <v>9</v>
      </c>
      <c r="J107" s="8" t="s">
        <v>163</v>
      </c>
      <c r="K107" s="18">
        <v>9.4999999999999998E-3</v>
      </c>
      <c r="L107" s="8" t="s">
        <v>350</v>
      </c>
      <c r="M107" s="8" t="s">
        <v>348</v>
      </c>
      <c r="N107" s="8" t="s">
        <v>836</v>
      </c>
    </row>
    <row r="108" spans="2:14" ht="21.95" customHeight="1" x14ac:dyDescent="0.3">
      <c r="B108" s="8" t="s">
        <v>526</v>
      </c>
      <c r="C108" s="8" t="s">
        <v>152</v>
      </c>
      <c r="D108" s="8" t="s">
        <v>914</v>
      </c>
      <c r="E108" s="8" t="s">
        <v>243</v>
      </c>
      <c r="F108" s="8" t="s">
        <v>375</v>
      </c>
      <c r="G108" s="8" t="s">
        <v>319</v>
      </c>
      <c r="H108" s="8" t="s">
        <v>332</v>
      </c>
      <c r="I108" s="36">
        <v>9</v>
      </c>
      <c r="J108" s="8" t="s">
        <v>163</v>
      </c>
      <c r="K108" s="18">
        <v>9.4999999999999998E-3</v>
      </c>
      <c r="L108" s="8" t="s">
        <v>350</v>
      </c>
      <c r="M108" s="8" t="s">
        <v>348</v>
      </c>
      <c r="N108" s="8" t="s">
        <v>836</v>
      </c>
    </row>
    <row r="109" spans="2:14" ht="21.95" customHeight="1" x14ac:dyDescent="0.3">
      <c r="B109" s="8" t="s">
        <v>527</v>
      </c>
      <c r="C109" s="8" t="s">
        <v>153</v>
      </c>
      <c r="D109" s="2" t="s">
        <v>915</v>
      </c>
      <c r="E109" s="2" t="s">
        <v>243</v>
      </c>
      <c r="F109" s="8" t="s">
        <v>375</v>
      </c>
      <c r="G109" s="8" t="s">
        <v>319</v>
      </c>
      <c r="H109" s="8" t="s">
        <v>332</v>
      </c>
      <c r="I109" s="36">
        <v>9</v>
      </c>
      <c r="J109" s="8" t="s">
        <v>163</v>
      </c>
      <c r="K109" s="18">
        <v>9.4999999999999998E-3</v>
      </c>
      <c r="L109" s="8" t="s">
        <v>350</v>
      </c>
      <c r="M109" s="8" t="s">
        <v>348</v>
      </c>
      <c r="N109" s="8" t="s">
        <v>836</v>
      </c>
    </row>
    <row r="110" spans="2:14" ht="21.95" customHeight="1" x14ac:dyDescent="0.3">
      <c r="B110" s="8" t="s">
        <v>528</v>
      </c>
      <c r="C110" s="8" t="s">
        <v>154</v>
      </c>
      <c r="D110" s="8" t="s">
        <v>916</v>
      </c>
      <c r="E110" s="8" t="s">
        <v>243</v>
      </c>
      <c r="F110" s="8" t="s">
        <v>375</v>
      </c>
      <c r="G110" s="8" t="s">
        <v>319</v>
      </c>
      <c r="H110" s="8" t="s">
        <v>332</v>
      </c>
      <c r="I110" s="36">
        <v>9</v>
      </c>
      <c r="J110" s="8" t="s">
        <v>163</v>
      </c>
      <c r="K110" s="18">
        <v>9.4999999999999998E-3</v>
      </c>
      <c r="L110" s="8" t="s">
        <v>350</v>
      </c>
      <c r="M110" s="8" t="s">
        <v>348</v>
      </c>
      <c r="N110" s="8" t="s">
        <v>836</v>
      </c>
    </row>
    <row r="111" spans="2:14" ht="21.95" customHeight="1" x14ac:dyDescent="0.3">
      <c r="B111" s="8" t="s">
        <v>529</v>
      </c>
      <c r="C111" s="8" t="s">
        <v>155</v>
      </c>
      <c r="D111" s="2" t="s">
        <v>917</v>
      </c>
      <c r="E111" s="2" t="s">
        <v>243</v>
      </c>
      <c r="F111" s="8" t="s">
        <v>375</v>
      </c>
      <c r="G111" s="8" t="s">
        <v>319</v>
      </c>
      <c r="H111" s="8" t="s">
        <v>332</v>
      </c>
      <c r="I111" s="36">
        <v>9</v>
      </c>
      <c r="J111" s="8" t="s">
        <v>163</v>
      </c>
      <c r="K111" s="18">
        <v>9.4999999999999998E-3</v>
      </c>
      <c r="L111" s="8" t="s">
        <v>350</v>
      </c>
      <c r="M111" s="8" t="s">
        <v>348</v>
      </c>
      <c r="N111" s="8" t="s">
        <v>836</v>
      </c>
    </row>
    <row r="112" spans="2:14" ht="21.95" customHeight="1" x14ac:dyDescent="0.3">
      <c r="B112" s="8" t="s">
        <v>530</v>
      </c>
      <c r="C112" s="8" t="s">
        <v>156</v>
      </c>
      <c r="D112" s="8" t="s">
        <v>918</v>
      </c>
      <c r="E112" s="8" t="s">
        <v>243</v>
      </c>
      <c r="F112" s="8" t="s">
        <v>375</v>
      </c>
      <c r="G112" s="8" t="s">
        <v>319</v>
      </c>
      <c r="H112" s="8" t="s">
        <v>332</v>
      </c>
      <c r="I112" s="36">
        <v>9</v>
      </c>
      <c r="J112" s="8" t="s">
        <v>163</v>
      </c>
      <c r="K112" s="18">
        <v>9.4999999999999998E-3</v>
      </c>
      <c r="L112" s="8" t="s">
        <v>350</v>
      </c>
      <c r="M112" s="8" t="s">
        <v>348</v>
      </c>
      <c r="N112" s="8" t="s">
        <v>836</v>
      </c>
    </row>
    <row r="113" spans="2:14" ht="21.95" customHeight="1" x14ac:dyDescent="0.3">
      <c r="B113" s="8" t="s">
        <v>531</v>
      </c>
      <c r="C113" s="8" t="s">
        <v>157</v>
      </c>
      <c r="D113" s="8" t="s">
        <v>919</v>
      </c>
      <c r="E113" s="8" t="s">
        <v>243</v>
      </c>
      <c r="F113" s="8" t="s">
        <v>375</v>
      </c>
      <c r="G113" s="8" t="s">
        <v>319</v>
      </c>
      <c r="H113" s="8" t="s">
        <v>332</v>
      </c>
      <c r="I113" s="36">
        <v>9</v>
      </c>
      <c r="J113" s="8" t="s">
        <v>163</v>
      </c>
      <c r="K113" s="18">
        <v>9.4999999999999998E-3</v>
      </c>
      <c r="L113" s="8" t="s">
        <v>350</v>
      </c>
      <c r="M113" s="8" t="s">
        <v>348</v>
      </c>
      <c r="N113" s="8" t="s">
        <v>836</v>
      </c>
    </row>
    <row r="114" spans="2:14" ht="21.95" customHeight="1" x14ac:dyDescent="0.3">
      <c r="B114" s="8" t="s">
        <v>532</v>
      </c>
      <c r="C114" s="8" t="s">
        <v>158</v>
      </c>
      <c r="D114" s="8" t="s">
        <v>920</v>
      </c>
      <c r="E114" s="8" t="s">
        <v>243</v>
      </c>
      <c r="F114" s="8" t="s">
        <v>375</v>
      </c>
      <c r="G114" s="8" t="s">
        <v>319</v>
      </c>
      <c r="H114" s="8" t="s">
        <v>332</v>
      </c>
      <c r="I114" s="36">
        <v>9</v>
      </c>
      <c r="J114" s="8" t="s">
        <v>163</v>
      </c>
      <c r="K114" s="18">
        <v>9.4999999999999998E-3</v>
      </c>
      <c r="L114" s="8" t="s">
        <v>350</v>
      </c>
      <c r="M114" s="8" t="s">
        <v>348</v>
      </c>
      <c r="N114" s="8" t="s">
        <v>836</v>
      </c>
    </row>
    <row r="115" spans="2:14" ht="21.95" customHeight="1" x14ac:dyDescent="0.3">
      <c r="B115" s="8" t="s">
        <v>533</v>
      </c>
      <c r="C115" s="8" t="s">
        <v>159</v>
      </c>
      <c r="D115" s="8" t="s">
        <v>921</v>
      </c>
      <c r="E115" s="8" t="s">
        <v>243</v>
      </c>
      <c r="F115" s="8" t="s">
        <v>375</v>
      </c>
      <c r="G115" s="8" t="s">
        <v>319</v>
      </c>
      <c r="H115" s="8" t="s">
        <v>332</v>
      </c>
      <c r="I115" s="36">
        <v>9</v>
      </c>
      <c r="J115" s="8" t="s">
        <v>163</v>
      </c>
      <c r="K115" s="18">
        <v>9.4999999999999998E-3</v>
      </c>
      <c r="L115" s="8" t="s">
        <v>350</v>
      </c>
      <c r="M115" s="8" t="s">
        <v>348</v>
      </c>
      <c r="N115" s="8" t="s">
        <v>836</v>
      </c>
    </row>
    <row r="116" spans="2:14" ht="21.95" customHeight="1" x14ac:dyDescent="0.3">
      <c r="B116" s="8" t="s">
        <v>534</v>
      </c>
      <c r="C116" s="8" t="s">
        <v>160</v>
      </c>
      <c r="D116" s="8" t="s">
        <v>922</v>
      </c>
      <c r="E116" s="8" t="s">
        <v>243</v>
      </c>
      <c r="F116" s="8" t="s">
        <v>375</v>
      </c>
      <c r="G116" s="8" t="s">
        <v>319</v>
      </c>
      <c r="H116" s="8" t="s">
        <v>332</v>
      </c>
      <c r="I116" s="36">
        <v>9</v>
      </c>
      <c r="J116" s="8" t="s">
        <v>163</v>
      </c>
      <c r="K116" s="18">
        <v>9.4999999999999998E-3</v>
      </c>
      <c r="L116" s="8" t="s">
        <v>350</v>
      </c>
      <c r="M116" s="8" t="s">
        <v>348</v>
      </c>
      <c r="N116" s="8" t="s">
        <v>836</v>
      </c>
    </row>
    <row r="117" spans="2:14" ht="21.95" customHeight="1" x14ac:dyDescent="0.3">
      <c r="B117" s="8" t="s">
        <v>535</v>
      </c>
      <c r="C117" s="8" t="s">
        <v>161</v>
      </c>
      <c r="D117" s="8" t="s">
        <v>923</v>
      </c>
      <c r="E117" s="8" t="s">
        <v>243</v>
      </c>
      <c r="F117" s="8" t="s">
        <v>375</v>
      </c>
      <c r="G117" s="8" t="s">
        <v>319</v>
      </c>
      <c r="H117" s="8" t="s">
        <v>332</v>
      </c>
      <c r="I117" s="36">
        <v>9</v>
      </c>
      <c r="J117" s="8" t="s">
        <v>163</v>
      </c>
      <c r="K117" s="18">
        <v>9.4999999999999998E-3</v>
      </c>
      <c r="L117" s="8" t="s">
        <v>350</v>
      </c>
      <c r="M117" s="8" t="s">
        <v>348</v>
      </c>
      <c r="N117" s="8" t="s">
        <v>836</v>
      </c>
    </row>
    <row r="118" spans="2:14" ht="21.95" customHeight="1" x14ac:dyDescent="0.3">
      <c r="B118" s="8" t="s">
        <v>536</v>
      </c>
      <c r="C118" s="8" t="s">
        <v>162</v>
      </c>
      <c r="D118" s="8" t="s">
        <v>924</v>
      </c>
      <c r="E118" s="8" t="s">
        <v>243</v>
      </c>
      <c r="F118" s="8" t="s">
        <v>375</v>
      </c>
      <c r="G118" s="8" t="s">
        <v>319</v>
      </c>
      <c r="H118" s="8" t="s">
        <v>332</v>
      </c>
      <c r="I118" s="36">
        <v>9</v>
      </c>
      <c r="J118" s="8" t="s">
        <v>163</v>
      </c>
      <c r="K118" s="18">
        <v>9.4999999999999998E-3</v>
      </c>
      <c r="L118" s="8" t="s">
        <v>350</v>
      </c>
      <c r="M118" s="8" t="s">
        <v>348</v>
      </c>
      <c r="N118" s="8" t="s">
        <v>836</v>
      </c>
    </row>
    <row r="119" spans="2:14" ht="21.95" customHeight="1" x14ac:dyDescent="0.3">
      <c r="B119" s="8" t="s">
        <v>867</v>
      </c>
      <c r="C119" s="8" t="s">
        <v>143</v>
      </c>
      <c r="D119" s="2" t="s">
        <v>905</v>
      </c>
      <c r="E119" s="2" t="s">
        <v>244</v>
      </c>
      <c r="F119" s="8" t="s">
        <v>862</v>
      </c>
      <c r="G119" s="8" t="s">
        <v>865</v>
      </c>
      <c r="H119" s="8" t="s">
        <v>331</v>
      </c>
      <c r="I119" s="36">
        <v>8.9</v>
      </c>
      <c r="J119" s="8" t="s">
        <v>866</v>
      </c>
      <c r="K119" s="18">
        <f>0.315*0.26*0.215</f>
        <v>1.7608499999999999E-2</v>
      </c>
      <c r="L119" s="8" t="s">
        <v>351</v>
      </c>
      <c r="M119" s="8" t="s">
        <v>349</v>
      </c>
      <c r="N119" s="8" t="s">
        <v>925</v>
      </c>
    </row>
    <row r="120" spans="2:14" ht="21.95" customHeight="1" x14ac:dyDescent="0.3">
      <c r="B120" s="8" t="s">
        <v>868</v>
      </c>
      <c r="C120" s="8" t="s">
        <v>144</v>
      </c>
      <c r="D120" s="8" t="s">
        <v>887</v>
      </c>
      <c r="E120" s="8" t="s">
        <v>243</v>
      </c>
      <c r="F120" s="8" t="s">
        <v>862</v>
      </c>
      <c r="G120" s="8" t="s">
        <v>865</v>
      </c>
      <c r="H120" s="8" t="s">
        <v>331</v>
      </c>
      <c r="I120" s="36">
        <v>8.9</v>
      </c>
      <c r="J120" s="8" t="s">
        <v>866</v>
      </c>
      <c r="K120" s="18">
        <f t="shared" ref="K120:K138" si="5">0.315*0.26*0.215</f>
        <v>1.7608499999999999E-2</v>
      </c>
      <c r="L120" s="8" t="s">
        <v>351</v>
      </c>
      <c r="M120" s="8" t="s">
        <v>349</v>
      </c>
      <c r="N120" s="8" t="s">
        <v>836</v>
      </c>
    </row>
    <row r="121" spans="2:14" ht="21.95" customHeight="1" x14ac:dyDescent="0.3">
      <c r="B121" s="8" t="s">
        <v>869</v>
      </c>
      <c r="C121" s="8" t="s">
        <v>145</v>
      </c>
      <c r="D121" s="2" t="s">
        <v>888</v>
      </c>
      <c r="E121" s="2" t="s">
        <v>243</v>
      </c>
      <c r="F121" s="8" t="s">
        <v>862</v>
      </c>
      <c r="G121" s="8" t="s">
        <v>865</v>
      </c>
      <c r="H121" s="8" t="s">
        <v>331</v>
      </c>
      <c r="I121" s="36">
        <v>8.9</v>
      </c>
      <c r="J121" s="8" t="s">
        <v>866</v>
      </c>
      <c r="K121" s="18">
        <f t="shared" si="5"/>
        <v>1.7608499999999999E-2</v>
      </c>
      <c r="L121" s="8" t="s">
        <v>351</v>
      </c>
      <c r="M121" s="8" t="s">
        <v>349</v>
      </c>
      <c r="N121" s="8" t="s">
        <v>925</v>
      </c>
    </row>
    <row r="122" spans="2:14" ht="21.95" customHeight="1" x14ac:dyDescent="0.3">
      <c r="B122" s="8" t="s">
        <v>870</v>
      </c>
      <c r="C122" s="8" t="s">
        <v>146</v>
      </c>
      <c r="D122" s="8" t="s">
        <v>889</v>
      </c>
      <c r="E122" s="8" t="s">
        <v>243</v>
      </c>
      <c r="F122" s="8" t="s">
        <v>862</v>
      </c>
      <c r="G122" s="8" t="s">
        <v>865</v>
      </c>
      <c r="H122" s="8" t="s">
        <v>331</v>
      </c>
      <c r="I122" s="36">
        <v>8.9</v>
      </c>
      <c r="J122" s="8" t="s">
        <v>866</v>
      </c>
      <c r="K122" s="18">
        <f t="shared" si="5"/>
        <v>1.7608499999999999E-2</v>
      </c>
      <c r="L122" s="8" t="s">
        <v>351</v>
      </c>
      <c r="M122" s="8" t="s">
        <v>349</v>
      </c>
      <c r="N122" s="8" t="s">
        <v>925</v>
      </c>
    </row>
    <row r="123" spans="2:14" ht="21.95" customHeight="1" x14ac:dyDescent="0.3">
      <c r="B123" s="8" t="s">
        <v>871</v>
      </c>
      <c r="C123" s="8" t="s">
        <v>147</v>
      </c>
      <c r="D123" s="8" t="s">
        <v>890</v>
      </c>
      <c r="E123" s="8" t="s">
        <v>243</v>
      </c>
      <c r="F123" s="8" t="s">
        <v>862</v>
      </c>
      <c r="G123" s="8" t="s">
        <v>865</v>
      </c>
      <c r="H123" s="8" t="s">
        <v>331</v>
      </c>
      <c r="I123" s="36">
        <v>8.9</v>
      </c>
      <c r="J123" s="8" t="s">
        <v>866</v>
      </c>
      <c r="K123" s="18">
        <f t="shared" si="5"/>
        <v>1.7608499999999999E-2</v>
      </c>
      <c r="L123" s="8" t="s">
        <v>351</v>
      </c>
      <c r="M123" s="8" t="s">
        <v>349</v>
      </c>
      <c r="N123" s="8" t="s">
        <v>836</v>
      </c>
    </row>
    <row r="124" spans="2:14" ht="21.95" customHeight="1" x14ac:dyDescent="0.3">
      <c r="B124" s="8" t="s">
        <v>872</v>
      </c>
      <c r="C124" s="8" t="s">
        <v>148</v>
      </c>
      <c r="D124" s="8" t="s">
        <v>891</v>
      </c>
      <c r="E124" s="8" t="s">
        <v>243</v>
      </c>
      <c r="F124" s="8" t="s">
        <v>862</v>
      </c>
      <c r="G124" s="8" t="s">
        <v>865</v>
      </c>
      <c r="H124" s="8" t="s">
        <v>331</v>
      </c>
      <c r="I124" s="36">
        <v>8.9</v>
      </c>
      <c r="J124" s="8" t="s">
        <v>866</v>
      </c>
      <c r="K124" s="18">
        <f t="shared" si="5"/>
        <v>1.7608499999999999E-2</v>
      </c>
      <c r="L124" s="8" t="s">
        <v>351</v>
      </c>
      <c r="M124" s="8" t="s">
        <v>349</v>
      </c>
      <c r="N124" s="8" t="s">
        <v>925</v>
      </c>
    </row>
    <row r="125" spans="2:14" ht="21.95" customHeight="1" x14ac:dyDescent="0.3">
      <c r="B125" s="8" t="s">
        <v>873</v>
      </c>
      <c r="C125" s="8" t="s">
        <v>149</v>
      </c>
      <c r="D125" s="8" t="s">
        <v>892</v>
      </c>
      <c r="E125" s="8" t="s">
        <v>243</v>
      </c>
      <c r="F125" s="8" t="s">
        <v>862</v>
      </c>
      <c r="G125" s="8" t="s">
        <v>865</v>
      </c>
      <c r="H125" s="8" t="s">
        <v>331</v>
      </c>
      <c r="I125" s="36">
        <v>8.9</v>
      </c>
      <c r="J125" s="8" t="s">
        <v>866</v>
      </c>
      <c r="K125" s="18">
        <f t="shared" si="5"/>
        <v>1.7608499999999999E-2</v>
      </c>
      <c r="L125" s="8" t="s">
        <v>351</v>
      </c>
      <c r="M125" s="8" t="s">
        <v>349</v>
      </c>
      <c r="N125" s="8" t="s">
        <v>836</v>
      </c>
    </row>
    <row r="126" spans="2:14" ht="21.95" customHeight="1" x14ac:dyDescent="0.3">
      <c r="B126" s="8" t="s">
        <v>874</v>
      </c>
      <c r="C126" s="8" t="s">
        <v>150</v>
      </c>
      <c r="D126" s="8" t="s">
        <v>893</v>
      </c>
      <c r="E126" s="8" t="s">
        <v>243</v>
      </c>
      <c r="F126" s="8" t="s">
        <v>862</v>
      </c>
      <c r="G126" s="8" t="s">
        <v>865</v>
      </c>
      <c r="H126" s="8" t="s">
        <v>331</v>
      </c>
      <c r="I126" s="36">
        <v>8.9</v>
      </c>
      <c r="J126" s="8" t="s">
        <v>866</v>
      </c>
      <c r="K126" s="18">
        <f t="shared" si="5"/>
        <v>1.7608499999999999E-2</v>
      </c>
      <c r="L126" s="8" t="s">
        <v>351</v>
      </c>
      <c r="M126" s="8" t="s">
        <v>349</v>
      </c>
      <c r="N126" s="8" t="s">
        <v>836</v>
      </c>
    </row>
    <row r="127" spans="2:14" ht="21.95" customHeight="1" x14ac:dyDescent="0.3">
      <c r="B127" s="8" t="s">
        <v>875</v>
      </c>
      <c r="C127" s="8" t="s">
        <v>151</v>
      </c>
      <c r="D127" s="8" t="s">
        <v>993</v>
      </c>
      <c r="E127" s="8" t="s">
        <v>243</v>
      </c>
      <c r="F127" s="8" t="s">
        <v>862</v>
      </c>
      <c r="G127" s="8" t="s">
        <v>865</v>
      </c>
      <c r="H127" s="8" t="s">
        <v>331</v>
      </c>
      <c r="I127" s="36">
        <v>8.9</v>
      </c>
      <c r="J127" s="8" t="s">
        <v>866</v>
      </c>
      <c r="K127" s="18">
        <f t="shared" si="5"/>
        <v>1.7608499999999999E-2</v>
      </c>
      <c r="L127" s="8" t="s">
        <v>351</v>
      </c>
      <c r="M127" s="8" t="s">
        <v>349</v>
      </c>
      <c r="N127" s="8" t="s">
        <v>836</v>
      </c>
    </row>
    <row r="128" spans="2:14" ht="21.95" customHeight="1" x14ac:dyDescent="0.3">
      <c r="B128" s="8" t="s">
        <v>876</v>
      </c>
      <c r="C128" s="8" t="s">
        <v>152</v>
      </c>
      <c r="D128" s="8" t="s">
        <v>894</v>
      </c>
      <c r="E128" s="8" t="s">
        <v>243</v>
      </c>
      <c r="F128" s="8" t="s">
        <v>862</v>
      </c>
      <c r="G128" s="8" t="s">
        <v>865</v>
      </c>
      <c r="H128" s="8" t="s">
        <v>331</v>
      </c>
      <c r="I128" s="36">
        <v>8.9</v>
      </c>
      <c r="J128" s="8" t="s">
        <v>866</v>
      </c>
      <c r="K128" s="18">
        <f t="shared" si="5"/>
        <v>1.7608499999999999E-2</v>
      </c>
      <c r="L128" s="8" t="s">
        <v>351</v>
      </c>
      <c r="M128" s="8" t="s">
        <v>349</v>
      </c>
      <c r="N128" s="8" t="s">
        <v>836</v>
      </c>
    </row>
    <row r="129" spans="1:14" ht="21.95" customHeight="1" x14ac:dyDescent="0.3">
      <c r="B129" s="8" t="s">
        <v>877</v>
      </c>
      <c r="C129" s="8" t="s">
        <v>153</v>
      </c>
      <c r="D129" s="2" t="s">
        <v>895</v>
      </c>
      <c r="E129" s="2" t="s">
        <v>243</v>
      </c>
      <c r="F129" s="8" t="s">
        <v>862</v>
      </c>
      <c r="G129" s="8" t="s">
        <v>865</v>
      </c>
      <c r="H129" s="8" t="s">
        <v>331</v>
      </c>
      <c r="I129" s="36">
        <v>8.9</v>
      </c>
      <c r="J129" s="8" t="s">
        <v>866</v>
      </c>
      <c r="K129" s="18">
        <f t="shared" si="5"/>
        <v>1.7608499999999999E-2</v>
      </c>
      <c r="L129" s="8" t="s">
        <v>351</v>
      </c>
      <c r="M129" s="8" t="s">
        <v>349</v>
      </c>
      <c r="N129" s="8" t="s">
        <v>836</v>
      </c>
    </row>
    <row r="130" spans="1:14" ht="21.95" customHeight="1" x14ac:dyDescent="0.3">
      <c r="B130" s="8" t="s">
        <v>878</v>
      </c>
      <c r="C130" s="8" t="s">
        <v>154</v>
      </c>
      <c r="D130" s="8" t="s">
        <v>896</v>
      </c>
      <c r="E130" s="8" t="s">
        <v>243</v>
      </c>
      <c r="F130" s="8" t="s">
        <v>862</v>
      </c>
      <c r="G130" s="8" t="s">
        <v>865</v>
      </c>
      <c r="H130" s="8" t="s">
        <v>331</v>
      </c>
      <c r="I130" s="36">
        <v>8.9</v>
      </c>
      <c r="J130" s="8" t="s">
        <v>866</v>
      </c>
      <c r="K130" s="18">
        <f t="shared" si="5"/>
        <v>1.7608499999999999E-2</v>
      </c>
      <c r="L130" s="8" t="s">
        <v>351</v>
      </c>
      <c r="M130" s="8" t="s">
        <v>349</v>
      </c>
      <c r="N130" s="8" t="s">
        <v>836</v>
      </c>
    </row>
    <row r="131" spans="1:14" ht="21.95" customHeight="1" x14ac:dyDescent="0.3">
      <c r="B131" s="8" t="s">
        <v>879</v>
      </c>
      <c r="C131" s="8" t="s">
        <v>155</v>
      </c>
      <c r="D131" s="2" t="s">
        <v>897</v>
      </c>
      <c r="E131" s="2" t="s">
        <v>243</v>
      </c>
      <c r="F131" s="8" t="s">
        <v>862</v>
      </c>
      <c r="G131" s="8" t="s">
        <v>865</v>
      </c>
      <c r="H131" s="8" t="s">
        <v>331</v>
      </c>
      <c r="I131" s="36">
        <v>8.9</v>
      </c>
      <c r="J131" s="8" t="s">
        <v>866</v>
      </c>
      <c r="K131" s="18">
        <f t="shared" si="5"/>
        <v>1.7608499999999999E-2</v>
      </c>
      <c r="L131" s="8" t="s">
        <v>351</v>
      </c>
      <c r="M131" s="8" t="s">
        <v>349</v>
      </c>
      <c r="N131" s="8" t="s">
        <v>836</v>
      </c>
    </row>
    <row r="132" spans="1:14" ht="21.95" customHeight="1" x14ac:dyDescent="0.3">
      <c r="B132" s="8" t="s">
        <v>880</v>
      </c>
      <c r="C132" s="8" t="s">
        <v>156</v>
      </c>
      <c r="D132" s="8" t="s">
        <v>898</v>
      </c>
      <c r="E132" s="8" t="s">
        <v>243</v>
      </c>
      <c r="F132" s="8" t="s">
        <v>862</v>
      </c>
      <c r="G132" s="8" t="s">
        <v>865</v>
      </c>
      <c r="H132" s="8" t="s">
        <v>331</v>
      </c>
      <c r="I132" s="36">
        <v>8.9</v>
      </c>
      <c r="J132" s="8" t="s">
        <v>866</v>
      </c>
      <c r="K132" s="18">
        <f t="shared" si="5"/>
        <v>1.7608499999999999E-2</v>
      </c>
      <c r="L132" s="8" t="s">
        <v>351</v>
      </c>
      <c r="M132" s="8" t="s">
        <v>349</v>
      </c>
      <c r="N132" s="8" t="s">
        <v>836</v>
      </c>
    </row>
    <row r="133" spans="1:14" ht="21.95" customHeight="1" x14ac:dyDescent="0.3">
      <c r="B133" s="8" t="s">
        <v>881</v>
      </c>
      <c r="C133" s="8" t="s">
        <v>157</v>
      </c>
      <c r="D133" s="8" t="s">
        <v>899</v>
      </c>
      <c r="E133" s="8" t="s">
        <v>243</v>
      </c>
      <c r="F133" s="8" t="s">
        <v>862</v>
      </c>
      <c r="G133" s="8" t="s">
        <v>865</v>
      </c>
      <c r="H133" s="8" t="s">
        <v>331</v>
      </c>
      <c r="I133" s="36">
        <v>8.9</v>
      </c>
      <c r="J133" s="8" t="s">
        <v>866</v>
      </c>
      <c r="K133" s="18">
        <f t="shared" si="5"/>
        <v>1.7608499999999999E-2</v>
      </c>
      <c r="L133" s="8" t="s">
        <v>351</v>
      </c>
      <c r="M133" s="8" t="s">
        <v>349</v>
      </c>
      <c r="N133" s="8" t="s">
        <v>836</v>
      </c>
    </row>
    <row r="134" spans="1:14" ht="21.95" customHeight="1" x14ac:dyDescent="0.3">
      <c r="B134" s="8" t="s">
        <v>882</v>
      </c>
      <c r="C134" s="8" t="s">
        <v>158</v>
      </c>
      <c r="D134" s="8" t="s">
        <v>900</v>
      </c>
      <c r="E134" s="8" t="s">
        <v>243</v>
      </c>
      <c r="F134" s="8" t="s">
        <v>862</v>
      </c>
      <c r="G134" s="8" t="s">
        <v>865</v>
      </c>
      <c r="H134" s="8" t="s">
        <v>331</v>
      </c>
      <c r="I134" s="36">
        <v>8.9</v>
      </c>
      <c r="J134" s="8" t="s">
        <v>866</v>
      </c>
      <c r="K134" s="18">
        <f t="shared" si="5"/>
        <v>1.7608499999999999E-2</v>
      </c>
      <c r="L134" s="8" t="s">
        <v>351</v>
      </c>
      <c r="M134" s="8" t="s">
        <v>349</v>
      </c>
      <c r="N134" s="8" t="s">
        <v>836</v>
      </c>
    </row>
    <row r="135" spans="1:14" ht="21.95" customHeight="1" x14ac:dyDescent="0.3">
      <c r="B135" s="8" t="s">
        <v>883</v>
      </c>
      <c r="C135" s="8" t="s">
        <v>159</v>
      </c>
      <c r="D135" s="8" t="s">
        <v>901</v>
      </c>
      <c r="E135" s="8" t="s">
        <v>243</v>
      </c>
      <c r="F135" s="8" t="s">
        <v>862</v>
      </c>
      <c r="G135" s="8" t="s">
        <v>865</v>
      </c>
      <c r="H135" s="8" t="s">
        <v>331</v>
      </c>
      <c r="I135" s="36">
        <v>8.9</v>
      </c>
      <c r="J135" s="8" t="s">
        <v>866</v>
      </c>
      <c r="K135" s="18">
        <f t="shared" si="5"/>
        <v>1.7608499999999999E-2</v>
      </c>
      <c r="L135" s="8" t="s">
        <v>351</v>
      </c>
      <c r="M135" s="8" t="s">
        <v>349</v>
      </c>
      <c r="N135" s="8" t="s">
        <v>836</v>
      </c>
    </row>
    <row r="136" spans="1:14" ht="21.95" customHeight="1" x14ac:dyDescent="0.3">
      <c r="B136" s="8" t="s">
        <v>884</v>
      </c>
      <c r="C136" s="8" t="s">
        <v>160</v>
      </c>
      <c r="D136" s="8" t="s">
        <v>902</v>
      </c>
      <c r="E136" s="8" t="s">
        <v>243</v>
      </c>
      <c r="F136" s="8" t="s">
        <v>862</v>
      </c>
      <c r="G136" s="8" t="s">
        <v>865</v>
      </c>
      <c r="H136" s="8" t="s">
        <v>331</v>
      </c>
      <c r="I136" s="36">
        <v>8.9</v>
      </c>
      <c r="J136" s="8" t="s">
        <v>866</v>
      </c>
      <c r="K136" s="18">
        <f t="shared" si="5"/>
        <v>1.7608499999999999E-2</v>
      </c>
      <c r="L136" s="8" t="s">
        <v>351</v>
      </c>
      <c r="M136" s="8" t="s">
        <v>349</v>
      </c>
      <c r="N136" s="8" t="s">
        <v>836</v>
      </c>
    </row>
    <row r="137" spans="1:14" ht="21.95" customHeight="1" x14ac:dyDescent="0.3">
      <c r="B137" s="8" t="s">
        <v>885</v>
      </c>
      <c r="C137" s="8" t="s">
        <v>161</v>
      </c>
      <c r="D137" s="8" t="s">
        <v>903</v>
      </c>
      <c r="E137" s="8" t="s">
        <v>243</v>
      </c>
      <c r="F137" s="8" t="s">
        <v>862</v>
      </c>
      <c r="G137" s="8" t="s">
        <v>865</v>
      </c>
      <c r="H137" s="8" t="s">
        <v>331</v>
      </c>
      <c r="I137" s="36">
        <v>8.9</v>
      </c>
      <c r="J137" s="8" t="s">
        <v>866</v>
      </c>
      <c r="K137" s="18">
        <f t="shared" si="5"/>
        <v>1.7608499999999999E-2</v>
      </c>
      <c r="L137" s="8" t="s">
        <v>351</v>
      </c>
      <c r="M137" s="8" t="s">
        <v>349</v>
      </c>
      <c r="N137" s="8" t="s">
        <v>836</v>
      </c>
    </row>
    <row r="138" spans="1:14" ht="21.95" customHeight="1" x14ac:dyDescent="0.3">
      <c r="B138" s="8" t="s">
        <v>886</v>
      </c>
      <c r="C138" s="8" t="s">
        <v>162</v>
      </c>
      <c r="D138" s="8" t="s">
        <v>904</v>
      </c>
      <c r="E138" s="8" t="s">
        <v>243</v>
      </c>
      <c r="F138" s="8" t="s">
        <v>862</v>
      </c>
      <c r="G138" s="8" t="s">
        <v>865</v>
      </c>
      <c r="H138" s="8" t="s">
        <v>331</v>
      </c>
      <c r="I138" s="36">
        <v>8.9</v>
      </c>
      <c r="J138" s="8" t="s">
        <v>866</v>
      </c>
      <c r="K138" s="18">
        <f t="shared" si="5"/>
        <v>1.7608499999999999E-2</v>
      </c>
      <c r="L138" s="8" t="s">
        <v>351</v>
      </c>
      <c r="M138" s="8" t="s">
        <v>349</v>
      </c>
      <c r="N138" s="8" t="s">
        <v>836</v>
      </c>
    </row>
    <row r="139" spans="1:14" ht="50.25" customHeight="1" x14ac:dyDescent="0.3">
      <c r="B139" s="71" t="s">
        <v>677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</row>
    <row r="140" spans="1:14" s="9" customFormat="1" ht="21.95" customHeight="1" x14ac:dyDescent="0.3">
      <c r="A140" s="1"/>
      <c r="B140" s="8" t="s">
        <v>466</v>
      </c>
      <c r="C140" s="2" t="s">
        <v>994</v>
      </c>
      <c r="D140" s="2" t="s">
        <v>261</v>
      </c>
      <c r="E140" s="2" t="s">
        <v>264</v>
      </c>
      <c r="F140" s="3" t="s">
        <v>383</v>
      </c>
      <c r="G140" s="8" t="s">
        <v>387</v>
      </c>
      <c r="H140" s="8" t="s">
        <v>928</v>
      </c>
      <c r="I140" s="36">
        <f>0.2*48</f>
        <v>9.6000000000000014</v>
      </c>
      <c r="J140" s="8" t="s">
        <v>730</v>
      </c>
      <c r="K140" s="18">
        <f>0.47*0.31*0.12</f>
        <v>1.7484E-2</v>
      </c>
      <c r="L140" s="8" t="s">
        <v>351</v>
      </c>
      <c r="M140" s="8" t="s">
        <v>359</v>
      </c>
      <c r="N140" s="8" t="s">
        <v>189</v>
      </c>
    </row>
    <row r="141" spans="1:14" s="9" customFormat="1" ht="21.95" customHeight="1" x14ac:dyDescent="0.3">
      <c r="A141" s="1"/>
      <c r="B141" s="8" t="s">
        <v>537</v>
      </c>
      <c r="C141" s="2" t="s">
        <v>995</v>
      </c>
      <c r="D141" s="2" t="s">
        <v>262</v>
      </c>
      <c r="E141" s="8" t="s">
        <v>264</v>
      </c>
      <c r="F141" s="3" t="s">
        <v>383</v>
      </c>
      <c r="G141" s="8" t="s">
        <v>387</v>
      </c>
      <c r="H141" s="8" t="s">
        <v>928</v>
      </c>
      <c r="I141" s="36">
        <f>0.2*48</f>
        <v>9.6000000000000014</v>
      </c>
      <c r="J141" s="8" t="s">
        <v>730</v>
      </c>
      <c r="K141" s="18">
        <f>0.47*0.31*0.12</f>
        <v>1.7484E-2</v>
      </c>
      <c r="L141" s="8" t="s">
        <v>351</v>
      </c>
      <c r="M141" s="8" t="s">
        <v>359</v>
      </c>
      <c r="N141" s="8" t="s">
        <v>189</v>
      </c>
    </row>
    <row r="142" spans="1:14" s="9" customFormat="1" ht="21.95" customHeight="1" x14ac:dyDescent="0.3">
      <c r="A142" s="1"/>
      <c r="B142" s="8" t="s">
        <v>538</v>
      </c>
      <c r="C142" s="2" t="s">
        <v>996</v>
      </c>
      <c r="D142" s="2" t="s">
        <v>263</v>
      </c>
      <c r="E142" s="8" t="s">
        <v>264</v>
      </c>
      <c r="F142" s="3" t="s">
        <v>383</v>
      </c>
      <c r="G142" s="8" t="s">
        <v>387</v>
      </c>
      <c r="H142" s="8" t="s">
        <v>928</v>
      </c>
      <c r="I142" s="36">
        <f>0.2*48</f>
        <v>9.6000000000000014</v>
      </c>
      <c r="J142" s="8" t="s">
        <v>730</v>
      </c>
      <c r="K142" s="18">
        <f>0.47*0.31*0.12</f>
        <v>1.7484E-2</v>
      </c>
      <c r="L142" s="8" t="s">
        <v>351</v>
      </c>
      <c r="M142" s="8" t="s">
        <v>359</v>
      </c>
      <c r="N142" s="8" t="s">
        <v>189</v>
      </c>
    </row>
    <row r="143" spans="1:14" ht="21.95" customHeight="1" x14ac:dyDescent="0.3">
      <c r="B143" s="8" t="s">
        <v>539</v>
      </c>
      <c r="C143" s="2" t="s">
        <v>136</v>
      </c>
      <c r="D143" s="2" t="s">
        <v>254</v>
      </c>
      <c r="E143" s="2" t="s">
        <v>266</v>
      </c>
      <c r="F143" s="3" t="s">
        <v>384</v>
      </c>
      <c r="G143" s="8" t="s">
        <v>388</v>
      </c>
      <c r="H143" s="8" t="s">
        <v>323</v>
      </c>
      <c r="I143" s="36">
        <f>0.07*72*1.25</f>
        <v>6.3000000000000007</v>
      </c>
      <c r="J143" s="8"/>
      <c r="K143" s="18">
        <v>3.4200000000000001E-2</v>
      </c>
      <c r="L143" s="8" t="s">
        <v>1171</v>
      </c>
      <c r="M143" s="8" t="s">
        <v>1172</v>
      </c>
      <c r="N143" s="8" t="s">
        <v>183</v>
      </c>
    </row>
    <row r="144" spans="1:14" ht="21.95" customHeight="1" x14ac:dyDescent="0.3">
      <c r="B144" s="8" t="s">
        <v>540</v>
      </c>
      <c r="C144" s="8" t="s">
        <v>137</v>
      </c>
      <c r="D144" s="8" t="s">
        <v>255</v>
      </c>
      <c r="E144" s="2" t="s">
        <v>266</v>
      </c>
      <c r="F144" s="3" t="s">
        <v>385</v>
      </c>
      <c r="G144" s="8" t="s">
        <v>366</v>
      </c>
      <c r="H144" s="8" t="s">
        <v>323</v>
      </c>
      <c r="I144" s="36">
        <f>0.21*36*1.2</f>
        <v>9.0719999999999992</v>
      </c>
      <c r="J144" s="8"/>
      <c r="K144" s="18">
        <v>4.7699999999999999E-2</v>
      </c>
      <c r="L144" s="8" t="s">
        <v>1171</v>
      </c>
      <c r="M144" s="8" t="s">
        <v>1172</v>
      </c>
      <c r="N144" s="8" t="s">
        <v>183</v>
      </c>
    </row>
    <row r="145" spans="2:14" ht="21.95" customHeight="1" x14ac:dyDescent="0.3">
      <c r="B145" s="8" t="s">
        <v>541</v>
      </c>
      <c r="C145" s="2" t="s">
        <v>138</v>
      </c>
      <c r="D145" s="2" t="s">
        <v>256</v>
      </c>
      <c r="E145" s="2" t="s">
        <v>266</v>
      </c>
      <c r="F145" s="3" t="s">
        <v>380</v>
      </c>
      <c r="G145" s="8" t="s">
        <v>324</v>
      </c>
      <c r="H145" s="8" t="s">
        <v>323</v>
      </c>
      <c r="I145" s="36">
        <f>0.5*24*1.2</f>
        <v>14.399999999999999</v>
      </c>
      <c r="J145" s="8"/>
      <c r="K145" s="18">
        <v>4.1300000000000003E-2</v>
      </c>
      <c r="L145" s="8" t="s">
        <v>1171</v>
      </c>
      <c r="M145" s="8" t="s">
        <v>1172</v>
      </c>
      <c r="N145" s="8" t="s">
        <v>183</v>
      </c>
    </row>
    <row r="146" spans="2:14" ht="21.95" customHeight="1" x14ac:dyDescent="0.3">
      <c r="B146" s="8" t="s">
        <v>542</v>
      </c>
      <c r="C146" s="2" t="s">
        <v>139</v>
      </c>
      <c r="D146" s="8" t="s">
        <v>257</v>
      </c>
      <c r="E146" s="2" t="s">
        <v>266</v>
      </c>
      <c r="F146" s="3" t="s">
        <v>379</v>
      </c>
      <c r="G146" s="8" t="s">
        <v>366</v>
      </c>
      <c r="H146" s="8" t="s">
        <v>323</v>
      </c>
      <c r="I146" s="36">
        <f>0.3*36*1.2</f>
        <v>12.959999999999999</v>
      </c>
      <c r="J146" s="8"/>
      <c r="K146" s="18">
        <v>4.3749999999999997E-2</v>
      </c>
      <c r="L146" s="8" t="s">
        <v>1171</v>
      </c>
      <c r="M146" s="8" t="s">
        <v>1172</v>
      </c>
      <c r="N146" s="8" t="s">
        <v>183</v>
      </c>
    </row>
    <row r="147" spans="2:14" ht="21.95" customHeight="1" x14ac:dyDescent="0.3">
      <c r="B147" s="8" t="s">
        <v>543</v>
      </c>
      <c r="C147" s="2" t="s">
        <v>140</v>
      </c>
      <c r="D147" s="8" t="s">
        <v>258</v>
      </c>
      <c r="E147" s="2" t="s">
        <v>266</v>
      </c>
      <c r="F147" s="3" t="s">
        <v>386</v>
      </c>
      <c r="G147" s="8" t="s">
        <v>318</v>
      </c>
      <c r="H147" s="8" t="s">
        <v>323</v>
      </c>
      <c r="I147" s="36">
        <f>0.4*12*1.2</f>
        <v>5.7600000000000007</v>
      </c>
      <c r="J147" s="8"/>
      <c r="K147" s="18">
        <v>3.3500000000000002E-2</v>
      </c>
      <c r="L147" s="8" t="s">
        <v>1171</v>
      </c>
      <c r="M147" s="8" t="s">
        <v>1172</v>
      </c>
      <c r="N147" s="8" t="s">
        <v>183</v>
      </c>
    </row>
    <row r="148" spans="2:14" ht="21.95" customHeight="1" x14ac:dyDescent="0.3">
      <c r="B148" s="8" t="s">
        <v>544</v>
      </c>
      <c r="C148" s="2" t="s">
        <v>141</v>
      </c>
      <c r="D148" s="8" t="s">
        <v>259</v>
      </c>
      <c r="E148" s="2" t="s">
        <v>266</v>
      </c>
      <c r="F148" s="8" t="s">
        <v>378</v>
      </c>
      <c r="G148" s="8" t="s">
        <v>326</v>
      </c>
      <c r="H148" s="8" t="s">
        <v>323</v>
      </c>
      <c r="I148" s="36">
        <f>1*6*1.2</f>
        <v>7.1999999999999993</v>
      </c>
      <c r="J148" s="8"/>
      <c r="K148" s="18">
        <v>2.2339999999999999E-2</v>
      </c>
      <c r="L148" s="8" t="s">
        <v>1171</v>
      </c>
      <c r="M148" s="8" t="s">
        <v>1172</v>
      </c>
      <c r="N148" s="8" t="s">
        <v>183</v>
      </c>
    </row>
    <row r="149" spans="2:14" ht="21.95" customHeight="1" x14ac:dyDescent="0.3">
      <c r="B149" s="8" t="s">
        <v>545</v>
      </c>
      <c r="C149" s="2" t="s">
        <v>142</v>
      </c>
      <c r="D149" s="8" t="s">
        <v>260</v>
      </c>
      <c r="E149" s="2" t="s">
        <v>266</v>
      </c>
      <c r="F149" s="3">
        <v>40</v>
      </c>
      <c r="G149" s="8" t="s">
        <v>339</v>
      </c>
      <c r="H149" s="8" t="s">
        <v>331</v>
      </c>
      <c r="I149" s="36">
        <f>0.04*40*1.1</f>
        <v>1.7600000000000002</v>
      </c>
      <c r="J149" s="8"/>
      <c r="K149" s="18">
        <v>1.6750000000000001E-2</v>
      </c>
      <c r="L149" s="8" t="s">
        <v>1171</v>
      </c>
      <c r="M149" s="8" t="s">
        <v>1172</v>
      </c>
      <c r="N149" s="8" t="s">
        <v>177</v>
      </c>
    </row>
    <row r="150" spans="2:14" ht="21.95" customHeight="1" x14ac:dyDescent="0.3">
      <c r="B150" s="8" t="s">
        <v>731</v>
      </c>
      <c r="C150" s="2" t="s">
        <v>732</v>
      </c>
      <c r="D150" s="8" t="s">
        <v>733</v>
      </c>
      <c r="E150" s="2" t="s">
        <v>266</v>
      </c>
      <c r="F150" s="3" t="s">
        <v>734</v>
      </c>
      <c r="G150" s="8" t="s">
        <v>735</v>
      </c>
      <c r="H150" s="8" t="s">
        <v>323</v>
      </c>
      <c r="I150" s="36">
        <v>10</v>
      </c>
      <c r="J150" s="8"/>
      <c r="K150" s="18">
        <v>0.02</v>
      </c>
      <c r="L150" s="8" t="s">
        <v>1171</v>
      </c>
      <c r="M150" s="8" t="s">
        <v>1172</v>
      </c>
      <c r="N150" s="8" t="s">
        <v>127</v>
      </c>
    </row>
    <row r="151" spans="2:14" ht="50.25" customHeight="1" x14ac:dyDescent="0.3">
      <c r="B151" s="71" t="s">
        <v>678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</row>
    <row r="152" spans="2:14" ht="21.95" customHeight="1" x14ac:dyDescent="0.3">
      <c r="B152" s="8" t="s">
        <v>467</v>
      </c>
      <c r="C152" s="8" t="s">
        <v>131</v>
      </c>
      <c r="D152" s="2" t="s">
        <v>931</v>
      </c>
      <c r="E152" s="2" t="s">
        <v>186</v>
      </c>
      <c r="F152" s="3" t="s">
        <v>379</v>
      </c>
      <c r="G152" s="8" t="s">
        <v>382</v>
      </c>
      <c r="H152" s="8" t="s">
        <v>331</v>
      </c>
      <c r="I152" s="36">
        <v>12</v>
      </c>
      <c r="J152" s="8" t="s">
        <v>135</v>
      </c>
      <c r="K152" s="18">
        <f>0.515*0.315*0.33</f>
        <v>5.3534250000000005E-2</v>
      </c>
      <c r="L152" s="8" t="s">
        <v>351</v>
      </c>
      <c r="M152" s="8" t="s">
        <v>353</v>
      </c>
      <c r="N152" s="8" t="s">
        <v>252</v>
      </c>
    </row>
    <row r="153" spans="2:14" ht="21.95" customHeight="1" x14ac:dyDescent="0.3">
      <c r="B153" s="8" t="s">
        <v>546</v>
      </c>
      <c r="C153" s="8" t="s">
        <v>131</v>
      </c>
      <c r="D153" s="2" t="s">
        <v>932</v>
      </c>
      <c r="E153" s="2" t="s">
        <v>186</v>
      </c>
      <c r="F153" s="3" t="s">
        <v>380</v>
      </c>
      <c r="G153" s="8" t="s">
        <v>320</v>
      </c>
      <c r="H153" s="8" t="s">
        <v>330</v>
      </c>
      <c r="I153" s="36">
        <v>12</v>
      </c>
      <c r="J153" s="8" t="s">
        <v>135</v>
      </c>
      <c r="K153" s="18">
        <f>0.515*0.315*0.33</f>
        <v>5.3534250000000005E-2</v>
      </c>
      <c r="L153" s="8" t="s">
        <v>351</v>
      </c>
      <c r="M153" s="8" t="s">
        <v>353</v>
      </c>
      <c r="N153" s="8" t="s">
        <v>252</v>
      </c>
    </row>
    <row r="154" spans="2:14" ht="21.95" customHeight="1" x14ac:dyDescent="0.3">
      <c r="B154" s="8" t="s">
        <v>547</v>
      </c>
      <c r="C154" s="8" t="s">
        <v>131</v>
      </c>
      <c r="D154" s="2" t="s">
        <v>933</v>
      </c>
      <c r="E154" s="2" t="s">
        <v>186</v>
      </c>
      <c r="F154" s="3" t="s">
        <v>381</v>
      </c>
      <c r="G154" s="8" t="s">
        <v>364</v>
      </c>
      <c r="H154" s="8" t="s">
        <v>331</v>
      </c>
      <c r="I154" s="36">
        <v>12</v>
      </c>
      <c r="J154" s="8" t="s">
        <v>135</v>
      </c>
      <c r="K154" s="18">
        <f>0.515*0.315*0.33</f>
        <v>5.3534250000000005E-2</v>
      </c>
      <c r="L154" s="8" t="s">
        <v>358</v>
      </c>
      <c r="M154" s="8" t="s">
        <v>353</v>
      </c>
      <c r="N154" s="8" t="s">
        <v>252</v>
      </c>
    </row>
    <row r="155" spans="2:14" ht="21.95" customHeight="1" x14ac:dyDescent="0.3">
      <c r="B155" s="8" t="s">
        <v>548</v>
      </c>
      <c r="C155" s="8" t="s">
        <v>132</v>
      </c>
      <c r="D155" s="8" t="s">
        <v>133</v>
      </c>
      <c r="E155" s="8" t="s">
        <v>253</v>
      </c>
      <c r="F155" s="3" t="s">
        <v>342</v>
      </c>
      <c r="G155" s="8" t="s">
        <v>318</v>
      </c>
      <c r="H155" s="8" t="s">
        <v>331</v>
      </c>
      <c r="I155" s="36">
        <f>0.2*60+1.2</f>
        <v>13.2</v>
      </c>
      <c r="J155" s="8" t="s">
        <v>930</v>
      </c>
      <c r="K155" s="18">
        <f>0.365*0.27*0.3</f>
        <v>2.9564999999999998E-2</v>
      </c>
      <c r="L155" s="8" t="s">
        <v>358</v>
      </c>
      <c r="M155" s="8" t="s">
        <v>349</v>
      </c>
      <c r="N155" s="8" t="s">
        <v>242</v>
      </c>
    </row>
    <row r="156" spans="2:14" ht="21.95" customHeight="1" x14ac:dyDescent="0.3">
      <c r="B156" s="8" t="s">
        <v>549</v>
      </c>
      <c r="C156" s="8" t="s">
        <v>132</v>
      </c>
      <c r="D156" s="8" t="s">
        <v>133</v>
      </c>
      <c r="E156" s="8" t="s">
        <v>253</v>
      </c>
      <c r="F156" s="3" t="s">
        <v>341</v>
      </c>
      <c r="G156" s="8" t="s">
        <v>343</v>
      </c>
      <c r="H156" s="8" t="s">
        <v>330</v>
      </c>
      <c r="I156" s="36">
        <f>0.2*30+1.2</f>
        <v>7.2</v>
      </c>
      <c r="J156" s="8" t="s">
        <v>134</v>
      </c>
      <c r="K156" s="18">
        <f>0.365*0.27*0.115</f>
        <v>1.133325E-2</v>
      </c>
      <c r="L156" s="8" t="s">
        <v>351</v>
      </c>
      <c r="M156" s="8" t="s">
        <v>349</v>
      </c>
      <c r="N156" s="8" t="s">
        <v>242</v>
      </c>
    </row>
    <row r="157" spans="2:14" ht="21.95" customHeight="1" x14ac:dyDescent="0.3">
      <c r="B157" s="8" t="s">
        <v>739</v>
      </c>
      <c r="C157" s="8" t="s">
        <v>724</v>
      </c>
      <c r="D157" s="2" t="s">
        <v>201</v>
      </c>
      <c r="E157" s="2" t="s">
        <v>265</v>
      </c>
      <c r="F157" s="3" t="s">
        <v>341</v>
      </c>
      <c r="G157" s="6" t="s">
        <v>343</v>
      </c>
      <c r="H157" s="6" t="s">
        <v>331</v>
      </c>
      <c r="I157" s="36">
        <f>0.2*30+1.2</f>
        <v>7.2</v>
      </c>
      <c r="J157" s="8" t="s">
        <v>134</v>
      </c>
      <c r="K157" s="18">
        <f>0.365*0.27*0.115</f>
        <v>1.133325E-2</v>
      </c>
      <c r="L157" s="8" t="s">
        <v>346</v>
      </c>
      <c r="M157" s="8" t="s">
        <v>353</v>
      </c>
      <c r="N157" s="8" t="s">
        <v>181</v>
      </c>
    </row>
    <row r="158" spans="2:14" ht="21.95" customHeight="1" x14ac:dyDescent="0.3">
      <c r="B158" s="8" t="s">
        <v>740</v>
      </c>
      <c r="C158" s="8" t="s">
        <v>724</v>
      </c>
      <c r="D158" s="2" t="s">
        <v>929</v>
      </c>
      <c r="E158" s="2" t="s">
        <v>265</v>
      </c>
      <c r="F158" s="3" t="s">
        <v>342</v>
      </c>
      <c r="G158" s="6" t="s">
        <v>326</v>
      </c>
      <c r="H158" s="6" t="s">
        <v>331</v>
      </c>
      <c r="I158" s="36">
        <f>0.2*30+1.2</f>
        <v>7.2</v>
      </c>
      <c r="J158" s="8" t="s">
        <v>134</v>
      </c>
      <c r="K158" s="18">
        <f>0.365*0.27*0.115</f>
        <v>1.133325E-2</v>
      </c>
      <c r="L158" s="8" t="s">
        <v>346</v>
      </c>
      <c r="M158" s="8" t="s">
        <v>353</v>
      </c>
      <c r="N158" s="8" t="s">
        <v>181</v>
      </c>
    </row>
    <row r="159" spans="2:14" ht="50.25" customHeight="1" x14ac:dyDescent="0.3">
      <c r="B159" s="71" t="s">
        <v>679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</row>
    <row r="160" spans="2:14" ht="21.95" customHeight="1" x14ac:dyDescent="0.3">
      <c r="B160" s="8" t="s">
        <v>463</v>
      </c>
      <c r="C160" s="8" t="s">
        <v>75</v>
      </c>
      <c r="D160" s="2" t="s">
        <v>934</v>
      </c>
      <c r="E160" s="2" t="s">
        <v>213</v>
      </c>
      <c r="F160" s="3" t="s">
        <v>431</v>
      </c>
      <c r="G160" s="6" t="s">
        <v>320</v>
      </c>
      <c r="H160" s="6" t="s">
        <v>331</v>
      </c>
      <c r="I160" s="36">
        <f>0.208*20+1.5</f>
        <v>5.66</v>
      </c>
      <c r="J160" s="8" t="s">
        <v>83</v>
      </c>
      <c r="K160" s="18">
        <f>0.315*0.365*0.245</f>
        <v>2.8168874999999999E-2</v>
      </c>
      <c r="L160" s="8" t="s">
        <v>351</v>
      </c>
      <c r="M160" s="8" t="s">
        <v>357</v>
      </c>
      <c r="N160" s="8" t="s">
        <v>182</v>
      </c>
    </row>
    <row r="161" spans="2:14" ht="21.95" customHeight="1" x14ac:dyDescent="0.3">
      <c r="B161" s="8" t="s">
        <v>550</v>
      </c>
      <c r="C161" s="8" t="s">
        <v>76</v>
      </c>
      <c r="D161" s="2" t="s">
        <v>935</v>
      </c>
      <c r="E161" s="2" t="s">
        <v>213</v>
      </c>
      <c r="F161" s="3">
        <v>200</v>
      </c>
      <c r="G161" s="6" t="s">
        <v>319</v>
      </c>
      <c r="H161" s="6" t="s">
        <v>330</v>
      </c>
      <c r="I161" s="36">
        <f>0.208*20+1.5</f>
        <v>5.66</v>
      </c>
      <c r="J161" s="8" t="s">
        <v>83</v>
      </c>
      <c r="K161" s="18">
        <f>0.315*0.365*0.245</f>
        <v>2.8168874999999999E-2</v>
      </c>
      <c r="L161" s="8" t="s">
        <v>350</v>
      </c>
      <c r="M161" s="8" t="s">
        <v>354</v>
      </c>
      <c r="N161" s="8" t="s">
        <v>182</v>
      </c>
    </row>
    <row r="162" spans="2:14" ht="21.95" customHeight="1" x14ac:dyDescent="0.3">
      <c r="B162" s="8" t="s">
        <v>551</v>
      </c>
      <c r="C162" s="8" t="s">
        <v>77</v>
      </c>
      <c r="D162" s="2" t="s">
        <v>936</v>
      </c>
      <c r="E162" s="2" t="s">
        <v>213</v>
      </c>
      <c r="F162" s="3" t="s">
        <v>435</v>
      </c>
      <c r="G162" s="6" t="s">
        <v>319</v>
      </c>
      <c r="H162" s="6" t="s">
        <v>330</v>
      </c>
      <c r="I162" s="36">
        <f>0.218*20+1.5</f>
        <v>5.86</v>
      </c>
      <c r="J162" s="8" t="s">
        <v>83</v>
      </c>
      <c r="K162" s="18">
        <f>0.315*0.365*0.245</f>
        <v>2.8168874999999999E-2</v>
      </c>
      <c r="L162" s="8" t="s">
        <v>350</v>
      </c>
      <c r="M162" s="8" t="s">
        <v>354</v>
      </c>
      <c r="N162" s="8" t="s">
        <v>182</v>
      </c>
    </row>
    <row r="163" spans="2:14" ht="21.95" customHeight="1" x14ac:dyDescent="0.3">
      <c r="B163" s="8" t="s">
        <v>552</v>
      </c>
      <c r="C163" s="8" t="s">
        <v>78</v>
      </c>
      <c r="D163" s="2" t="s">
        <v>937</v>
      </c>
      <c r="E163" s="2" t="s">
        <v>213</v>
      </c>
      <c r="F163" s="3" t="s">
        <v>435</v>
      </c>
      <c r="G163" s="6" t="s">
        <v>319</v>
      </c>
      <c r="H163" s="6" t="s">
        <v>330</v>
      </c>
      <c r="I163" s="36">
        <f>0.218*20+1.5</f>
        <v>5.86</v>
      </c>
      <c r="J163" s="8" t="s">
        <v>83</v>
      </c>
      <c r="K163" s="18">
        <f>0.315*0.365*0.245</f>
        <v>2.8168874999999999E-2</v>
      </c>
      <c r="L163" s="8" t="s">
        <v>350</v>
      </c>
      <c r="M163" s="8" t="s">
        <v>354</v>
      </c>
      <c r="N163" s="8" t="s">
        <v>182</v>
      </c>
    </row>
    <row r="164" spans="2:14" ht="21.95" customHeight="1" x14ac:dyDescent="0.3">
      <c r="B164" s="8" t="s">
        <v>553</v>
      </c>
      <c r="C164" s="8" t="s">
        <v>79</v>
      </c>
      <c r="D164" s="2" t="s">
        <v>938</v>
      </c>
      <c r="E164" s="2" t="s">
        <v>213</v>
      </c>
      <c r="F164" s="3" t="s">
        <v>435</v>
      </c>
      <c r="G164" s="6" t="s">
        <v>319</v>
      </c>
      <c r="H164" s="6" t="s">
        <v>330</v>
      </c>
      <c r="I164" s="36">
        <f>0.218*20+1.5</f>
        <v>5.86</v>
      </c>
      <c r="J164" s="8" t="s">
        <v>84</v>
      </c>
      <c r="K164" s="18">
        <f>0.315*0.365*0.215</f>
        <v>2.4719624999999999E-2</v>
      </c>
      <c r="L164" s="8" t="s">
        <v>350</v>
      </c>
      <c r="M164" s="8" t="s">
        <v>354</v>
      </c>
      <c r="N164" s="8" t="s">
        <v>182</v>
      </c>
    </row>
    <row r="165" spans="2:14" ht="21.95" customHeight="1" x14ac:dyDescent="0.3">
      <c r="B165" s="8" t="s">
        <v>554</v>
      </c>
      <c r="C165" s="8" t="s">
        <v>80</v>
      </c>
      <c r="D165" s="2" t="s">
        <v>939</v>
      </c>
      <c r="E165" s="2" t="s">
        <v>213</v>
      </c>
      <c r="F165" s="3">
        <v>200</v>
      </c>
      <c r="G165" s="6" t="s">
        <v>319</v>
      </c>
      <c r="H165" s="6" t="s">
        <v>330</v>
      </c>
      <c r="I165" s="36">
        <f>0.208*20+1.5</f>
        <v>5.66</v>
      </c>
      <c r="J165" s="8" t="s">
        <v>83</v>
      </c>
      <c r="K165" s="18">
        <f>0.315*0.365*0.245</f>
        <v>2.8168874999999999E-2</v>
      </c>
      <c r="L165" s="8" t="s">
        <v>350</v>
      </c>
      <c r="M165" s="8" t="s">
        <v>354</v>
      </c>
      <c r="N165" s="8" t="s">
        <v>182</v>
      </c>
    </row>
    <row r="166" spans="2:14" ht="21.95" customHeight="1" x14ac:dyDescent="0.3">
      <c r="B166" s="8" t="s">
        <v>555</v>
      </c>
      <c r="C166" s="8" t="s">
        <v>81</v>
      </c>
      <c r="D166" s="2" t="s">
        <v>940</v>
      </c>
      <c r="E166" s="2" t="s">
        <v>213</v>
      </c>
      <c r="F166" s="3">
        <v>200</v>
      </c>
      <c r="G166" s="6" t="s">
        <v>319</v>
      </c>
      <c r="H166" s="6" t="s">
        <v>330</v>
      </c>
      <c r="I166" s="36">
        <f>0.208*20+1.5</f>
        <v>5.66</v>
      </c>
      <c r="J166" s="8" t="s">
        <v>83</v>
      </c>
      <c r="K166" s="18">
        <f>0.315*0.365*0.245</f>
        <v>2.8168874999999999E-2</v>
      </c>
      <c r="L166" s="8" t="s">
        <v>350</v>
      </c>
      <c r="M166" s="8" t="s">
        <v>354</v>
      </c>
      <c r="N166" s="8" t="s">
        <v>182</v>
      </c>
    </row>
    <row r="167" spans="2:14" ht="21.95" customHeight="1" x14ac:dyDescent="0.3">
      <c r="B167" s="8" t="s">
        <v>556</v>
      </c>
      <c r="C167" s="8" t="s">
        <v>82</v>
      </c>
      <c r="D167" s="2" t="s">
        <v>941</v>
      </c>
      <c r="E167" s="2" t="s">
        <v>213</v>
      </c>
      <c r="F167" s="3" t="s">
        <v>436</v>
      </c>
      <c r="G167" s="6" t="s">
        <v>319</v>
      </c>
      <c r="H167" s="6" t="s">
        <v>330</v>
      </c>
      <c r="I167" s="36">
        <f>0.168*20+1.5</f>
        <v>4.8600000000000003</v>
      </c>
      <c r="J167" s="8" t="s">
        <v>83</v>
      </c>
      <c r="K167" s="18">
        <f>0.315*0.365*0.245</f>
        <v>2.8168874999999999E-2</v>
      </c>
      <c r="L167" s="8" t="s">
        <v>350</v>
      </c>
      <c r="M167" s="8" t="s">
        <v>354</v>
      </c>
      <c r="N167" s="8" t="s">
        <v>182</v>
      </c>
    </row>
    <row r="168" spans="2:14" ht="21.95" customHeight="1" x14ac:dyDescent="0.3">
      <c r="B168" s="8" t="s">
        <v>557</v>
      </c>
      <c r="C168" s="8" t="s">
        <v>164</v>
      </c>
      <c r="D168" s="2" t="s">
        <v>942</v>
      </c>
      <c r="E168" s="2" t="s">
        <v>212</v>
      </c>
      <c r="F168" s="3" t="s">
        <v>437</v>
      </c>
      <c r="G168" s="6" t="s">
        <v>319</v>
      </c>
      <c r="H168" s="6" t="s">
        <v>330</v>
      </c>
      <c r="I168" s="36">
        <f>0.18*20*1.5</f>
        <v>5.3999999999999995</v>
      </c>
      <c r="J168" s="8" t="s">
        <v>167</v>
      </c>
      <c r="K168" s="18">
        <v>2.7300000000000001E-2</v>
      </c>
      <c r="L168" s="8" t="s">
        <v>350</v>
      </c>
      <c r="M168" s="8" t="s">
        <v>354</v>
      </c>
      <c r="N168" s="8" t="s">
        <v>183</v>
      </c>
    </row>
    <row r="169" spans="2:14" ht="21.95" customHeight="1" x14ac:dyDescent="0.3">
      <c r="B169" s="8" t="s">
        <v>558</v>
      </c>
      <c r="C169" s="8" t="s">
        <v>165</v>
      </c>
      <c r="D169" s="2" t="s">
        <v>943</v>
      </c>
      <c r="E169" s="2" t="s">
        <v>212</v>
      </c>
      <c r="F169" s="3" t="s">
        <v>437</v>
      </c>
      <c r="G169" s="6" t="s">
        <v>319</v>
      </c>
      <c r="H169" s="6" t="s">
        <v>330</v>
      </c>
      <c r="I169" s="36">
        <f t="shared" ref="I169:I170" si="6">0.18*20*1.5</f>
        <v>5.3999999999999995</v>
      </c>
      <c r="J169" s="8" t="s">
        <v>167</v>
      </c>
      <c r="K169" s="18">
        <v>2.7300000000000001E-2</v>
      </c>
      <c r="L169" s="8" t="s">
        <v>350</v>
      </c>
      <c r="M169" s="8" t="s">
        <v>354</v>
      </c>
      <c r="N169" s="8" t="s">
        <v>183</v>
      </c>
    </row>
    <row r="170" spans="2:14" ht="21.95" customHeight="1" x14ac:dyDescent="0.3">
      <c r="B170" s="8" t="s">
        <v>559</v>
      </c>
      <c r="C170" s="8" t="s">
        <v>166</v>
      </c>
      <c r="D170" s="2" t="s">
        <v>944</v>
      </c>
      <c r="E170" s="2" t="s">
        <v>212</v>
      </c>
      <c r="F170" s="3" t="s">
        <v>437</v>
      </c>
      <c r="G170" s="6" t="s">
        <v>319</v>
      </c>
      <c r="H170" s="6" t="s">
        <v>330</v>
      </c>
      <c r="I170" s="36">
        <f t="shared" si="6"/>
        <v>5.3999999999999995</v>
      </c>
      <c r="J170" s="8" t="s">
        <v>167</v>
      </c>
      <c r="K170" s="18">
        <v>2.7300000000000001E-2</v>
      </c>
      <c r="L170" s="8" t="s">
        <v>350</v>
      </c>
      <c r="M170" s="8" t="s">
        <v>354</v>
      </c>
      <c r="N170" s="8" t="s">
        <v>183</v>
      </c>
    </row>
    <row r="171" spans="2:14" ht="21.95" customHeight="1" x14ac:dyDescent="0.3">
      <c r="B171" s="8" t="s">
        <v>560</v>
      </c>
      <c r="C171" s="8" t="s">
        <v>947</v>
      </c>
      <c r="D171" s="2" t="s">
        <v>942</v>
      </c>
      <c r="E171" s="2" t="s">
        <v>212</v>
      </c>
      <c r="F171" s="3" t="s">
        <v>945</v>
      </c>
      <c r="G171" s="6" t="s">
        <v>946</v>
      </c>
      <c r="H171" s="6" t="s">
        <v>330</v>
      </c>
      <c r="I171" s="36">
        <f>0.03*160*1.5</f>
        <v>7.1999999999999993</v>
      </c>
      <c r="J171" s="8" t="s">
        <v>168</v>
      </c>
      <c r="K171" s="18">
        <v>4.8800000000000003E-2</v>
      </c>
      <c r="L171" s="8" t="s">
        <v>350</v>
      </c>
      <c r="M171" s="8" t="s">
        <v>354</v>
      </c>
      <c r="N171" s="8" t="s">
        <v>183</v>
      </c>
    </row>
    <row r="172" spans="2:14" ht="21.95" customHeight="1" x14ac:dyDescent="0.3">
      <c r="B172" s="8" t="s">
        <v>561</v>
      </c>
      <c r="C172" s="8" t="s">
        <v>948</v>
      </c>
      <c r="D172" s="2" t="s">
        <v>943</v>
      </c>
      <c r="E172" s="2" t="s">
        <v>212</v>
      </c>
      <c r="F172" s="3" t="s">
        <v>945</v>
      </c>
      <c r="G172" s="6" t="s">
        <v>946</v>
      </c>
      <c r="H172" s="6" t="s">
        <v>330</v>
      </c>
      <c r="I172" s="36">
        <f>0.03*160*1.5</f>
        <v>7.1999999999999993</v>
      </c>
      <c r="J172" s="8" t="s">
        <v>168</v>
      </c>
      <c r="K172" s="18">
        <v>4.8800000000000003E-2</v>
      </c>
      <c r="L172" s="8" t="s">
        <v>350</v>
      </c>
      <c r="M172" s="8" t="s">
        <v>354</v>
      </c>
      <c r="N172" s="8" t="s">
        <v>183</v>
      </c>
    </row>
    <row r="173" spans="2:14" ht="21.95" customHeight="1" x14ac:dyDescent="0.3">
      <c r="B173" s="8" t="s">
        <v>562</v>
      </c>
      <c r="C173" s="8" t="s">
        <v>949</v>
      </c>
      <c r="D173" s="2" t="s">
        <v>944</v>
      </c>
      <c r="E173" s="2" t="s">
        <v>212</v>
      </c>
      <c r="F173" s="3" t="s">
        <v>945</v>
      </c>
      <c r="G173" s="6" t="s">
        <v>946</v>
      </c>
      <c r="H173" s="6" t="s">
        <v>330</v>
      </c>
      <c r="I173" s="36">
        <f>0.03*160*1.5</f>
        <v>7.1999999999999993</v>
      </c>
      <c r="J173" s="8" t="s">
        <v>168</v>
      </c>
      <c r="K173" s="18">
        <v>4.8800000000000003E-2</v>
      </c>
      <c r="L173" s="8" t="s">
        <v>350</v>
      </c>
      <c r="M173" s="8" t="s">
        <v>354</v>
      </c>
      <c r="N173" s="8" t="s">
        <v>183</v>
      </c>
    </row>
    <row r="174" spans="2:14" ht="50.25" customHeight="1" x14ac:dyDescent="0.3">
      <c r="B174" s="71" t="s">
        <v>680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</row>
    <row r="175" spans="2:14" s="9" customFormat="1" ht="21.95" customHeight="1" x14ac:dyDescent="0.3">
      <c r="B175" s="8" t="s">
        <v>474</v>
      </c>
      <c r="C175" s="8" t="s">
        <v>741</v>
      </c>
      <c r="D175" s="2" t="s">
        <v>310</v>
      </c>
      <c r="E175" s="2" t="s">
        <v>266</v>
      </c>
      <c r="F175" s="3" t="s">
        <v>341</v>
      </c>
      <c r="G175" s="8" t="s">
        <v>320</v>
      </c>
      <c r="H175" s="8" t="s">
        <v>331</v>
      </c>
      <c r="I175" s="36">
        <f>0.2*20*1.1</f>
        <v>4.4000000000000004</v>
      </c>
      <c r="J175" s="8" t="s">
        <v>816</v>
      </c>
      <c r="K175" s="18">
        <f>0.32*0.345*0.185</f>
        <v>2.0423999999999998E-2</v>
      </c>
      <c r="L175" s="8" t="s">
        <v>351</v>
      </c>
      <c r="M175" s="8" t="s">
        <v>195</v>
      </c>
      <c r="N175" s="8"/>
    </row>
    <row r="176" spans="2:14" s="9" customFormat="1" ht="21.95" customHeight="1" x14ac:dyDescent="0.3">
      <c r="B176" s="8" t="s">
        <v>563</v>
      </c>
      <c r="C176" s="8" t="s">
        <v>741</v>
      </c>
      <c r="D176" s="2" t="s">
        <v>310</v>
      </c>
      <c r="E176" s="2" t="s">
        <v>266</v>
      </c>
      <c r="F176" s="3" t="s">
        <v>389</v>
      </c>
      <c r="G176" s="8" t="s">
        <v>391</v>
      </c>
      <c r="H176" s="8" t="s">
        <v>331</v>
      </c>
      <c r="I176" s="36">
        <f>5*2*1.1</f>
        <v>11</v>
      </c>
      <c r="J176" s="8" t="s">
        <v>815</v>
      </c>
      <c r="K176" s="18">
        <f>0.44*0.34*0.1</f>
        <v>1.4960000000000001E-2</v>
      </c>
      <c r="L176" s="8" t="s">
        <v>351</v>
      </c>
      <c r="M176" s="8" t="s">
        <v>195</v>
      </c>
      <c r="N176" s="8"/>
    </row>
    <row r="177" spans="2:14" s="9" customFormat="1" ht="21.95" customHeight="1" x14ac:dyDescent="0.3">
      <c r="B177" s="8" t="s">
        <v>564</v>
      </c>
      <c r="C177" s="8" t="s">
        <v>741</v>
      </c>
      <c r="D177" s="2" t="s">
        <v>310</v>
      </c>
      <c r="E177" s="2" t="s">
        <v>266</v>
      </c>
      <c r="F177" s="3" t="s">
        <v>390</v>
      </c>
      <c r="G177" s="8" t="s">
        <v>327</v>
      </c>
      <c r="H177" s="8" t="s">
        <v>331</v>
      </c>
      <c r="I177" s="36">
        <f>10*1*1.1</f>
        <v>11</v>
      </c>
      <c r="J177" s="8" t="s">
        <v>815</v>
      </c>
      <c r="K177" s="18">
        <f>0.44*0.34*0.1</f>
        <v>1.4960000000000001E-2</v>
      </c>
      <c r="L177" s="8" t="s">
        <v>351</v>
      </c>
      <c r="M177" s="8" t="s">
        <v>195</v>
      </c>
      <c r="N177" s="8"/>
    </row>
    <row r="178" spans="2:14" s="9" customFormat="1" ht="21.95" customHeight="1" x14ac:dyDescent="0.3">
      <c r="B178" s="8" t="s">
        <v>565</v>
      </c>
      <c r="C178" s="8" t="s">
        <v>742</v>
      </c>
      <c r="D178" s="2" t="s">
        <v>455</v>
      </c>
      <c r="E178" s="2" t="s">
        <v>266</v>
      </c>
      <c r="F178" s="3" t="s">
        <v>457</v>
      </c>
      <c r="G178" s="8" t="s">
        <v>318</v>
      </c>
      <c r="H178" s="8" t="s">
        <v>345</v>
      </c>
      <c r="I178" s="36">
        <f>0.21*12*1.2</f>
        <v>3.024</v>
      </c>
      <c r="J178" s="8" t="s">
        <v>743</v>
      </c>
      <c r="K178" s="18">
        <f>0.2*0.2*0.15</f>
        <v>6.000000000000001E-3</v>
      </c>
      <c r="L178" s="8" t="s">
        <v>351</v>
      </c>
      <c r="M178" s="8" t="s">
        <v>349</v>
      </c>
      <c r="N178" s="8" t="s">
        <v>458</v>
      </c>
    </row>
    <row r="179" spans="2:14" s="9" customFormat="1" ht="21.95" customHeight="1" x14ac:dyDescent="0.3">
      <c r="B179" s="8" t="s">
        <v>566</v>
      </c>
      <c r="C179" s="8" t="s">
        <v>742</v>
      </c>
      <c r="D179" s="2" t="s">
        <v>456</v>
      </c>
      <c r="E179" s="2" t="s">
        <v>266</v>
      </c>
      <c r="F179" s="3" t="s">
        <v>457</v>
      </c>
      <c r="G179" s="8" t="s">
        <v>318</v>
      </c>
      <c r="H179" s="8" t="s">
        <v>345</v>
      </c>
      <c r="I179" s="36">
        <f>0.21*12*1.2</f>
        <v>3.024</v>
      </c>
      <c r="J179" s="8" t="s">
        <v>743</v>
      </c>
      <c r="K179" s="18">
        <f>0.2*0.2*0.15</f>
        <v>6.000000000000001E-3</v>
      </c>
      <c r="L179" s="8" t="s">
        <v>351</v>
      </c>
      <c r="M179" s="8" t="s">
        <v>349</v>
      </c>
      <c r="N179" s="8" t="s">
        <v>458</v>
      </c>
    </row>
    <row r="180" spans="2:14" ht="21.95" customHeight="1" x14ac:dyDescent="0.3">
      <c r="B180" s="8" t="s">
        <v>567</v>
      </c>
      <c r="C180" s="8" t="s">
        <v>93</v>
      </c>
      <c r="D180" s="2" t="s">
        <v>214</v>
      </c>
      <c r="E180" s="2" t="s">
        <v>220</v>
      </c>
      <c r="F180" s="3" t="s">
        <v>438</v>
      </c>
      <c r="G180" s="6" t="s">
        <v>343</v>
      </c>
      <c r="H180" s="6" t="s">
        <v>345</v>
      </c>
      <c r="I180" s="36">
        <v>6.1</v>
      </c>
      <c r="J180" s="8" t="s">
        <v>102</v>
      </c>
      <c r="K180" s="18">
        <f>0.48*0.3*0.235</f>
        <v>3.3839999999999995E-2</v>
      </c>
      <c r="L180" s="8" t="s">
        <v>351</v>
      </c>
      <c r="M180" s="8" t="s">
        <v>349</v>
      </c>
      <c r="N180" s="8" t="s">
        <v>835</v>
      </c>
    </row>
    <row r="181" spans="2:14" ht="21.95" customHeight="1" x14ac:dyDescent="0.3">
      <c r="B181" s="8" t="s">
        <v>568</v>
      </c>
      <c r="C181" s="8" t="s">
        <v>94</v>
      </c>
      <c r="D181" s="2" t="s">
        <v>215</v>
      </c>
      <c r="E181" s="2" t="s">
        <v>220</v>
      </c>
      <c r="F181" s="3" t="s">
        <v>438</v>
      </c>
      <c r="G181" s="6" t="s">
        <v>320</v>
      </c>
      <c r="H181" s="6" t="s">
        <v>330</v>
      </c>
      <c r="I181" s="36">
        <v>2.8</v>
      </c>
      <c r="J181" s="8" t="s">
        <v>103</v>
      </c>
      <c r="K181" s="18">
        <f>0.35*0.29*0.19</f>
        <v>1.9285E-2</v>
      </c>
      <c r="L181" s="8" t="s">
        <v>350</v>
      </c>
      <c r="M181" s="8" t="s">
        <v>348</v>
      </c>
      <c r="N181" s="8" t="s">
        <v>835</v>
      </c>
    </row>
    <row r="182" spans="2:14" ht="21.95" customHeight="1" x14ac:dyDescent="0.3">
      <c r="B182" s="8" t="s">
        <v>569</v>
      </c>
      <c r="C182" s="8" t="s">
        <v>95</v>
      </c>
      <c r="D182" s="2" t="s">
        <v>215</v>
      </c>
      <c r="E182" s="2" t="s">
        <v>220</v>
      </c>
      <c r="F182" s="3" t="s">
        <v>439</v>
      </c>
      <c r="G182" s="6" t="s">
        <v>324</v>
      </c>
      <c r="H182" s="6" t="s">
        <v>330</v>
      </c>
      <c r="I182" s="36">
        <v>6.72</v>
      </c>
      <c r="J182" s="8" t="s">
        <v>104</v>
      </c>
      <c r="K182" s="18">
        <f>0.545*0.37*0.22</f>
        <v>4.4363000000000007E-2</v>
      </c>
      <c r="L182" s="8" t="s">
        <v>350</v>
      </c>
      <c r="M182" s="8" t="s">
        <v>348</v>
      </c>
      <c r="N182" s="8" t="s">
        <v>835</v>
      </c>
    </row>
    <row r="183" spans="2:14" ht="21.95" customHeight="1" x14ac:dyDescent="0.3">
      <c r="B183" s="8" t="s">
        <v>570</v>
      </c>
      <c r="C183" s="8" t="s">
        <v>96</v>
      </c>
      <c r="D183" s="2" t="s">
        <v>216</v>
      </c>
      <c r="E183" s="2" t="s">
        <v>220</v>
      </c>
      <c r="F183" s="3" t="s">
        <v>440</v>
      </c>
      <c r="G183" s="6" t="s">
        <v>343</v>
      </c>
      <c r="H183" s="6" t="s">
        <v>344</v>
      </c>
      <c r="I183" s="36">
        <v>5.5</v>
      </c>
      <c r="J183" s="8" t="s">
        <v>102</v>
      </c>
      <c r="K183" s="18">
        <f>0.48*0.3*0.235</f>
        <v>3.3839999999999995E-2</v>
      </c>
      <c r="L183" s="8" t="s">
        <v>350</v>
      </c>
      <c r="M183" s="8" t="s">
        <v>348</v>
      </c>
      <c r="N183" s="8" t="s">
        <v>835</v>
      </c>
    </row>
    <row r="184" spans="2:14" ht="21.95" customHeight="1" x14ac:dyDescent="0.3">
      <c r="B184" s="8" t="s">
        <v>571</v>
      </c>
      <c r="C184" s="8" t="s">
        <v>98</v>
      </c>
      <c r="D184" s="2" t="s">
        <v>217</v>
      </c>
      <c r="E184" s="2" t="s">
        <v>220</v>
      </c>
      <c r="F184" s="3" t="s">
        <v>440</v>
      </c>
      <c r="G184" s="6" t="s">
        <v>320</v>
      </c>
      <c r="H184" s="6" t="s">
        <v>330</v>
      </c>
      <c r="I184" s="36">
        <v>2.4</v>
      </c>
      <c r="J184" s="8" t="s">
        <v>103</v>
      </c>
      <c r="K184" s="18">
        <f>0.35*0.29*0.19</f>
        <v>1.9285E-2</v>
      </c>
      <c r="L184" s="8" t="s">
        <v>350</v>
      </c>
      <c r="M184" s="8" t="s">
        <v>348</v>
      </c>
      <c r="N184" s="8" t="s">
        <v>835</v>
      </c>
    </row>
    <row r="185" spans="2:14" ht="21.95" customHeight="1" x14ac:dyDescent="0.3">
      <c r="B185" s="8" t="s">
        <v>572</v>
      </c>
      <c r="C185" s="8" t="s">
        <v>100</v>
      </c>
      <c r="D185" s="2" t="s">
        <v>217</v>
      </c>
      <c r="E185" s="2" t="s">
        <v>220</v>
      </c>
      <c r="F185" s="3" t="s">
        <v>441</v>
      </c>
      <c r="G185" s="6" t="s">
        <v>324</v>
      </c>
      <c r="H185" s="6" t="s">
        <v>330</v>
      </c>
      <c r="I185" s="36">
        <v>5.76</v>
      </c>
      <c r="J185" s="8" t="s">
        <v>104</v>
      </c>
      <c r="K185" s="18">
        <f>0.545*0.37*0.22</f>
        <v>4.4363000000000007E-2</v>
      </c>
      <c r="L185" s="8" t="s">
        <v>350</v>
      </c>
      <c r="M185" s="8" t="s">
        <v>348</v>
      </c>
      <c r="N185" s="8" t="s">
        <v>835</v>
      </c>
    </row>
    <row r="186" spans="2:14" ht="21.95" customHeight="1" x14ac:dyDescent="0.3">
      <c r="B186" s="8" t="s">
        <v>573</v>
      </c>
      <c r="C186" s="8" t="s">
        <v>97</v>
      </c>
      <c r="D186" s="2" t="s">
        <v>218</v>
      </c>
      <c r="E186" s="2" t="s">
        <v>220</v>
      </c>
      <c r="F186" s="3" t="s">
        <v>440</v>
      </c>
      <c r="G186" s="6" t="s">
        <v>343</v>
      </c>
      <c r="H186" s="6" t="s">
        <v>344</v>
      </c>
      <c r="I186" s="36">
        <v>5.5</v>
      </c>
      <c r="J186" s="8" t="s">
        <v>102</v>
      </c>
      <c r="K186" s="18">
        <f>0.48*0.3*0.235</f>
        <v>3.3839999999999995E-2</v>
      </c>
      <c r="L186" s="8" t="s">
        <v>350</v>
      </c>
      <c r="M186" s="8" t="s">
        <v>348</v>
      </c>
      <c r="N186" s="8" t="s">
        <v>835</v>
      </c>
    </row>
    <row r="187" spans="2:14" ht="21.95" customHeight="1" x14ac:dyDescent="0.3">
      <c r="B187" s="8" t="s">
        <v>574</v>
      </c>
      <c r="C187" s="8" t="s">
        <v>99</v>
      </c>
      <c r="D187" s="2" t="s">
        <v>219</v>
      </c>
      <c r="E187" s="2" t="s">
        <v>220</v>
      </c>
      <c r="F187" s="3" t="s">
        <v>440</v>
      </c>
      <c r="G187" s="6" t="s">
        <v>320</v>
      </c>
      <c r="H187" s="6" t="s">
        <v>330</v>
      </c>
      <c r="I187" s="36">
        <v>2.4</v>
      </c>
      <c r="J187" s="8" t="s">
        <v>103</v>
      </c>
      <c r="K187" s="18">
        <f>0.35*0.29*0.19</f>
        <v>1.9285E-2</v>
      </c>
      <c r="L187" s="8" t="s">
        <v>350</v>
      </c>
      <c r="M187" s="8" t="s">
        <v>348</v>
      </c>
      <c r="N187" s="8" t="s">
        <v>835</v>
      </c>
    </row>
    <row r="188" spans="2:14" ht="21.95" customHeight="1" x14ac:dyDescent="0.3">
      <c r="B188" s="8" t="s">
        <v>575</v>
      </c>
      <c r="C188" s="8" t="s">
        <v>101</v>
      </c>
      <c r="D188" s="2" t="s">
        <v>219</v>
      </c>
      <c r="E188" s="2" t="s">
        <v>220</v>
      </c>
      <c r="F188" s="3" t="s">
        <v>426</v>
      </c>
      <c r="G188" s="6" t="s">
        <v>324</v>
      </c>
      <c r="H188" s="6" t="s">
        <v>330</v>
      </c>
      <c r="I188" s="36">
        <v>5.76</v>
      </c>
      <c r="J188" s="8" t="s">
        <v>104</v>
      </c>
      <c r="K188" s="18">
        <f>0.545*0.37*0.22</f>
        <v>4.4363000000000007E-2</v>
      </c>
      <c r="L188" s="8" t="s">
        <v>350</v>
      </c>
      <c r="M188" s="8" t="s">
        <v>348</v>
      </c>
      <c r="N188" s="8" t="s">
        <v>835</v>
      </c>
    </row>
    <row r="189" spans="2:14" ht="21.95" customHeight="1" x14ac:dyDescent="0.3">
      <c r="B189" s="8" t="s">
        <v>951</v>
      </c>
      <c r="C189" s="8" t="s">
        <v>829</v>
      </c>
      <c r="D189" s="2" t="s">
        <v>831</v>
      </c>
      <c r="E189" s="2" t="s">
        <v>266</v>
      </c>
      <c r="F189" s="3" t="s">
        <v>833</v>
      </c>
      <c r="G189" s="6">
        <v>12</v>
      </c>
      <c r="H189" s="6" t="s">
        <v>330</v>
      </c>
      <c r="I189" s="36">
        <v>8.6999999999999993</v>
      </c>
      <c r="J189" s="8" t="s">
        <v>834</v>
      </c>
      <c r="K189" s="18">
        <f>0.35*0.28*0.3</f>
        <v>2.9399999999999999E-2</v>
      </c>
      <c r="L189" s="8" t="s">
        <v>350</v>
      </c>
      <c r="M189" s="8" t="s">
        <v>348</v>
      </c>
      <c r="N189" s="8" t="s">
        <v>835</v>
      </c>
    </row>
    <row r="190" spans="2:14" ht="21.95" customHeight="1" x14ac:dyDescent="0.3">
      <c r="B190" s="8" t="s">
        <v>952</v>
      </c>
      <c r="C190" s="8" t="s">
        <v>829</v>
      </c>
      <c r="D190" s="2" t="s">
        <v>831</v>
      </c>
      <c r="E190" s="2" t="s">
        <v>266</v>
      </c>
      <c r="F190" s="3" t="s">
        <v>342</v>
      </c>
      <c r="G190" s="6">
        <v>12</v>
      </c>
      <c r="H190" s="6" t="s">
        <v>330</v>
      </c>
      <c r="I190" s="36">
        <v>13</v>
      </c>
      <c r="J190" s="8" t="s">
        <v>950</v>
      </c>
      <c r="K190" s="18">
        <f>0.35*0.28*0.5</f>
        <v>4.9000000000000002E-2</v>
      </c>
      <c r="L190" s="8" t="s">
        <v>350</v>
      </c>
      <c r="M190" s="8" t="s">
        <v>348</v>
      </c>
      <c r="N190" s="8" t="s">
        <v>835</v>
      </c>
    </row>
    <row r="191" spans="2:14" ht="21.95" customHeight="1" x14ac:dyDescent="0.3">
      <c r="B191" s="8" t="s">
        <v>953</v>
      </c>
      <c r="C191" s="8" t="s">
        <v>830</v>
      </c>
      <c r="D191" s="2" t="s">
        <v>832</v>
      </c>
      <c r="E191" s="2" t="s">
        <v>266</v>
      </c>
      <c r="F191" s="3" t="s">
        <v>833</v>
      </c>
      <c r="G191" s="6">
        <v>12</v>
      </c>
      <c r="H191" s="6" t="s">
        <v>330</v>
      </c>
      <c r="I191" s="36">
        <v>8.6999999999999993</v>
      </c>
      <c r="J191" s="8" t="s">
        <v>834</v>
      </c>
      <c r="K191" s="18">
        <f>0.35*0.28*0.3</f>
        <v>2.9399999999999999E-2</v>
      </c>
      <c r="L191" s="8" t="s">
        <v>350</v>
      </c>
      <c r="M191" s="8" t="s">
        <v>348</v>
      </c>
      <c r="N191" s="8" t="s">
        <v>835</v>
      </c>
    </row>
    <row r="192" spans="2:14" ht="21.95" customHeight="1" x14ac:dyDescent="0.3">
      <c r="B192" s="8" t="s">
        <v>954</v>
      </c>
      <c r="C192" s="8" t="s">
        <v>830</v>
      </c>
      <c r="D192" s="2" t="s">
        <v>832</v>
      </c>
      <c r="E192" s="2" t="s">
        <v>266</v>
      </c>
      <c r="F192" s="3" t="s">
        <v>342</v>
      </c>
      <c r="G192" s="6">
        <v>12</v>
      </c>
      <c r="H192" s="6" t="s">
        <v>330</v>
      </c>
      <c r="I192" s="36">
        <v>13</v>
      </c>
      <c r="J192" s="8" t="s">
        <v>950</v>
      </c>
      <c r="K192" s="18">
        <f>0.35*0.28*0.5</f>
        <v>4.9000000000000002E-2</v>
      </c>
      <c r="L192" s="8" t="s">
        <v>350</v>
      </c>
      <c r="M192" s="8" t="s">
        <v>348</v>
      </c>
      <c r="N192" s="8" t="s">
        <v>835</v>
      </c>
    </row>
    <row r="193" spans="2:14" ht="21.95" customHeight="1" x14ac:dyDescent="0.3">
      <c r="B193" s="8" t="s">
        <v>1044</v>
      </c>
      <c r="C193" s="8" t="s">
        <v>1062</v>
      </c>
      <c r="D193" s="2" t="s">
        <v>1080</v>
      </c>
      <c r="E193" s="2" t="s">
        <v>266</v>
      </c>
      <c r="F193" s="3">
        <v>800</v>
      </c>
      <c r="G193" s="6">
        <v>20</v>
      </c>
      <c r="H193" s="6" t="s">
        <v>330</v>
      </c>
      <c r="I193" s="36">
        <v>17.5</v>
      </c>
      <c r="J193" s="8" t="s">
        <v>1079</v>
      </c>
      <c r="K193" s="18">
        <f>0.38*0.24*0.335</f>
        <v>3.0552000000000003E-2</v>
      </c>
      <c r="L193" s="8" t="s">
        <v>350</v>
      </c>
      <c r="M193" s="8" t="s">
        <v>348</v>
      </c>
      <c r="N193" s="8" t="s">
        <v>823</v>
      </c>
    </row>
    <row r="194" spans="2:14" ht="21.95" customHeight="1" x14ac:dyDescent="0.3">
      <c r="B194" s="8" t="s">
        <v>1045</v>
      </c>
      <c r="C194" s="8" t="s">
        <v>1063</v>
      </c>
      <c r="D194" s="2" t="s">
        <v>1081</v>
      </c>
      <c r="E194" s="2" t="s">
        <v>266</v>
      </c>
      <c r="F194" s="3">
        <v>800</v>
      </c>
      <c r="G194" s="6">
        <v>20</v>
      </c>
      <c r="H194" s="6" t="s">
        <v>330</v>
      </c>
      <c r="I194" s="36">
        <v>17.5</v>
      </c>
      <c r="J194" s="8" t="s">
        <v>1079</v>
      </c>
      <c r="K194" s="18">
        <f t="shared" ref="K194:K207" si="7">0.38*0.24*0.335</f>
        <v>3.0552000000000003E-2</v>
      </c>
      <c r="L194" s="8" t="s">
        <v>350</v>
      </c>
      <c r="M194" s="8" t="s">
        <v>348</v>
      </c>
      <c r="N194" s="8" t="s">
        <v>823</v>
      </c>
    </row>
    <row r="195" spans="2:14" ht="21.95" customHeight="1" x14ac:dyDescent="0.3">
      <c r="B195" s="8" t="s">
        <v>1046</v>
      </c>
      <c r="C195" s="8" t="s">
        <v>1064</v>
      </c>
      <c r="D195" s="2" t="s">
        <v>1082</v>
      </c>
      <c r="E195" s="2" t="s">
        <v>266</v>
      </c>
      <c r="F195" s="3">
        <v>800</v>
      </c>
      <c r="G195" s="6">
        <v>20</v>
      </c>
      <c r="H195" s="6" t="s">
        <v>330</v>
      </c>
      <c r="I195" s="36">
        <v>17.5</v>
      </c>
      <c r="J195" s="8" t="s">
        <v>1079</v>
      </c>
      <c r="K195" s="18">
        <f t="shared" si="7"/>
        <v>3.0552000000000003E-2</v>
      </c>
      <c r="L195" s="8" t="s">
        <v>350</v>
      </c>
      <c r="M195" s="8" t="s">
        <v>348</v>
      </c>
      <c r="N195" s="8" t="s">
        <v>823</v>
      </c>
    </row>
    <row r="196" spans="2:14" ht="21.95" customHeight="1" x14ac:dyDescent="0.3">
      <c r="B196" s="8" t="s">
        <v>1047</v>
      </c>
      <c r="C196" s="8" t="s">
        <v>1065</v>
      </c>
      <c r="D196" s="2" t="s">
        <v>1083</v>
      </c>
      <c r="E196" s="2" t="s">
        <v>266</v>
      </c>
      <c r="F196" s="3">
        <v>800</v>
      </c>
      <c r="G196" s="6">
        <v>20</v>
      </c>
      <c r="H196" s="6" t="s">
        <v>330</v>
      </c>
      <c r="I196" s="36">
        <v>17.5</v>
      </c>
      <c r="J196" s="8" t="s">
        <v>1079</v>
      </c>
      <c r="K196" s="18">
        <f t="shared" si="7"/>
        <v>3.0552000000000003E-2</v>
      </c>
      <c r="L196" s="8" t="s">
        <v>350</v>
      </c>
      <c r="M196" s="8" t="s">
        <v>348</v>
      </c>
      <c r="N196" s="8" t="s">
        <v>823</v>
      </c>
    </row>
    <row r="197" spans="2:14" ht="21.95" customHeight="1" x14ac:dyDescent="0.3">
      <c r="B197" s="8" t="s">
        <v>1048</v>
      </c>
      <c r="C197" s="8" t="s">
        <v>1066</v>
      </c>
      <c r="D197" s="2" t="s">
        <v>1084</v>
      </c>
      <c r="E197" s="2" t="s">
        <v>266</v>
      </c>
      <c r="F197" s="3">
        <v>800</v>
      </c>
      <c r="G197" s="6">
        <v>20</v>
      </c>
      <c r="H197" s="6" t="s">
        <v>330</v>
      </c>
      <c r="I197" s="36">
        <v>17.5</v>
      </c>
      <c r="J197" s="8" t="s">
        <v>1079</v>
      </c>
      <c r="K197" s="18">
        <f t="shared" si="7"/>
        <v>3.0552000000000003E-2</v>
      </c>
      <c r="L197" s="8" t="s">
        <v>350</v>
      </c>
      <c r="M197" s="8" t="s">
        <v>348</v>
      </c>
      <c r="N197" s="8" t="s">
        <v>823</v>
      </c>
    </row>
    <row r="198" spans="2:14" ht="21.95" customHeight="1" x14ac:dyDescent="0.3">
      <c r="B198" s="8" t="s">
        <v>1049</v>
      </c>
      <c r="C198" s="2" t="s">
        <v>1067</v>
      </c>
      <c r="D198" s="2" t="s">
        <v>1085</v>
      </c>
      <c r="E198" s="2" t="s">
        <v>266</v>
      </c>
      <c r="F198" s="3">
        <v>2000</v>
      </c>
      <c r="G198" s="6">
        <v>10</v>
      </c>
      <c r="H198" s="6" t="s">
        <v>330</v>
      </c>
      <c r="I198" s="36">
        <v>21.5</v>
      </c>
      <c r="J198" s="8" t="s">
        <v>1079</v>
      </c>
      <c r="K198" s="18">
        <f t="shared" si="7"/>
        <v>3.0552000000000003E-2</v>
      </c>
      <c r="L198" s="8" t="s">
        <v>350</v>
      </c>
      <c r="M198" s="8" t="s">
        <v>348</v>
      </c>
      <c r="N198" s="8" t="s">
        <v>823</v>
      </c>
    </row>
    <row r="199" spans="2:14" ht="21.95" customHeight="1" x14ac:dyDescent="0.3">
      <c r="B199" s="8" t="s">
        <v>1050</v>
      </c>
      <c r="C199" s="8" t="s">
        <v>1068</v>
      </c>
      <c r="D199" s="2" t="s">
        <v>1086</v>
      </c>
      <c r="E199" s="2" t="s">
        <v>266</v>
      </c>
      <c r="F199" s="3">
        <v>2000</v>
      </c>
      <c r="G199" s="6">
        <v>10</v>
      </c>
      <c r="H199" s="6" t="s">
        <v>330</v>
      </c>
      <c r="I199" s="36">
        <v>21.5</v>
      </c>
      <c r="J199" s="8" t="s">
        <v>1079</v>
      </c>
      <c r="K199" s="18">
        <f t="shared" si="7"/>
        <v>3.0552000000000003E-2</v>
      </c>
      <c r="L199" s="8" t="s">
        <v>350</v>
      </c>
      <c r="M199" s="8" t="s">
        <v>348</v>
      </c>
      <c r="N199" s="8" t="s">
        <v>823</v>
      </c>
    </row>
    <row r="200" spans="2:14" ht="21.95" customHeight="1" x14ac:dyDescent="0.3">
      <c r="B200" s="8" t="s">
        <v>1051</v>
      </c>
      <c r="C200" s="8" t="s">
        <v>1069</v>
      </c>
      <c r="D200" s="2" t="s">
        <v>1087</v>
      </c>
      <c r="E200" s="2" t="s">
        <v>266</v>
      </c>
      <c r="F200" s="3">
        <v>2000</v>
      </c>
      <c r="G200" s="6">
        <v>10</v>
      </c>
      <c r="H200" s="6" t="s">
        <v>330</v>
      </c>
      <c r="I200" s="36">
        <v>21.5</v>
      </c>
      <c r="J200" s="8" t="s">
        <v>1079</v>
      </c>
      <c r="K200" s="18">
        <f t="shared" si="7"/>
        <v>3.0552000000000003E-2</v>
      </c>
      <c r="L200" s="8" t="s">
        <v>350</v>
      </c>
      <c r="M200" s="8" t="s">
        <v>348</v>
      </c>
      <c r="N200" s="8" t="s">
        <v>823</v>
      </c>
    </row>
    <row r="201" spans="2:14" ht="21.95" customHeight="1" x14ac:dyDescent="0.3">
      <c r="B201" s="8" t="s">
        <v>1052</v>
      </c>
      <c r="C201" s="8" t="s">
        <v>1070</v>
      </c>
      <c r="D201" s="2" t="s">
        <v>1088</v>
      </c>
      <c r="E201" s="2" t="s">
        <v>266</v>
      </c>
      <c r="F201" s="3">
        <v>2000</v>
      </c>
      <c r="G201" s="6">
        <v>10</v>
      </c>
      <c r="H201" s="6" t="s">
        <v>330</v>
      </c>
      <c r="I201" s="36">
        <v>21.5</v>
      </c>
      <c r="J201" s="8" t="s">
        <v>1079</v>
      </c>
      <c r="K201" s="18">
        <f t="shared" si="7"/>
        <v>3.0552000000000003E-2</v>
      </c>
      <c r="L201" s="8" t="s">
        <v>350</v>
      </c>
      <c r="M201" s="8" t="s">
        <v>348</v>
      </c>
      <c r="N201" s="8" t="s">
        <v>823</v>
      </c>
    </row>
    <row r="202" spans="2:14" ht="21.95" customHeight="1" x14ac:dyDescent="0.3">
      <c r="B202" s="8" t="s">
        <v>1053</v>
      </c>
      <c r="C202" s="8" t="s">
        <v>1057</v>
      </c>
      <c r="D202" s="2" t="s">
        <v>1074</v>
      </c>
      <c r="E202" s="2" t="s">
        <v>266</v>
      </c>
      <c r="F202" s="3">
        <v>1000</v>
      </c>
      <c r="G202" s="6">
        <v>20</v>
      </c>
      <c r="H202" s="6" t="s">
        <v>330</v>
      </c>
      <c r="I202" s="36">
        <v>21.5</v>
      </c>
      <c r="J202" s="8" t="s">
        <v>1079</v>
      </c>
      <c r="K202" s="18">
        <f t="shared" si="7"/>
        <v>3.0552000000000003E-2</v>
      </c>
      <c r="L202" s="8" t="s">
        <v>350</v>
      </c>
      <c r="M202" s="8" t="s">
        <v>348</v>
      </c>
      <c r="N202" s="8" t="s">
        <v>823</v>
      </c>
    </row>
    <row r="203" spans="2:14" ht="21.95" customHeight="1" x14ac:dyDescent="0.3">
      <c r="B203" s="8" t="s">
        <v>1054</v>
      </c>
      <c r="C203" s="8" t="s">
        <v>1058</v>
      </c>
      <c r="D203" s="2" t="s">
        <v>1089</v>
      </c>
      <c r="E203" s="2" t="s">
        <v>266</v>
      </c>
      <c r="F203" s="3">
        <v>1000</v>
      </c>
      <c r="G203" s="6">
        <v>20</v>
      </c>
      <c r="H203" s="6" t="s">
        <v>330</v>
      </c>
      <c r="I203" s="36">
        <v>21.5</v>
      </c>
      <c r="J203" s="8" t="s">
        <v>1079</v>
      </c>
      <c r="K203" s="18">
        <f t="shared" si="7"/>
        <v>3.0552000000000003E-2</v>
      </c>
      <c r="L203" s="8" t="s">
        <v>350</v>
      </c>
      <c r="M203" s="8" t="s">
        <v>348</v>
      </c>
      <c r="N203" s="8" t="s">
        <v>823</v>
      </c>
    </row>
    <row r="204" spans="2:14" ht="21.95" customHeight="1" x14ac:dyDescent="0.3">
      <c r="B204" s="8" t="s">
        <v>1055</v>
      </c>
      <c r="C204" s="8" t="s">
        <v>1059</v>
      </c>
      <c r="D204" s="2" t="s">
        <v>1075</v>
      </c>
      <c r="E204" s="2" t="s">
        <v>266</v>
      </c>
      <c r="F204" s="3">
        <v>1000</v>
      </c>
      <c r="G204" s="6">
        <v>20</v>
      </c>
      <c r="H204" s="6" t="s">
        <v>330</v>
      </c>
      <c r="I204" s="36">
        <v>21.5</v>
      </c>
      <c r="J204" s="8" t="s">
        <v>1079</v>
      </c>
      <c r="K204" s="18">
        <f t="shared" si="7"/>
        <v>3.0552000000000003E-2</v>
      </c>
      <c r="L204" s="8" t="s">
        <v>350</v>
      </c>
      <c r="M204" s="8" t="s">
        <v>348</v>
      </c>
      <c r="N204" s="8" t="s">
        <v>823</v>
      </c>
    </row>
    <row r="205" spans="2:14" ht="21.95" customHeight="1" x14ac:dyDescent="0.3">
      <c r="B205" s="8" t="s">
        <v>1056</v>
      </c>
      <c r="C205" s="8" t="s">
        <v>1060</v>
      </c>
      <c r="D205" s="2" t="s">
        <v>1073</v>
      </c>
      <c r="E205" s="2" t="s">
        <v>266</v>
      </c>
      <c r="F205" s="3">
        <v>1000</v>
      </c>
      <c r="G205" s="6">
        <v>20</v>
      </c>
      <c r="H205" s="6" t="s">
        <v>330</v>
      </c>
      <c r="I205" s="36">
        <v>21.5</v>
      </c>
      <c r="J205" s="8" t="s">
        <v>1079</v>
      </c>
      <c r="K205" s="18">
        <f t="shared" si="7"/>
        <v>3.0552000000000003E-2</v>
      </c>
      <c r="L205" s="8" t="s">
        <v>350</v>
      </c>
      <c r="M205" s="8" t="s">
        <v>348</v>
      </c>
      <c r="N205" s="8" t="s">
        <v>823</v>
      </c>
    </row>
    <row r="206" spans="2:14" ht="21.95" customHeight="1" x14ac:dyDescent="0.3">
      <c r="B206" s="8" t="s">
        <v>1071</v>
      </c>
      <c r="C206" s="8" t="s">
        <v>1061</v>
      </c>
      <c r="D206" s="2" t="s">
        <v>1076</v>
      </c>
      <c r="E206" s="2" t="s">
        <v>266</v>
      </c>
      <c r="F206" s="3">
        <v>500</v>
      </c>
      <c r="G206" s="6">
        <v>30</v>
      </c>
      <c r="H206" s="6" t="s">
        <v>330</v>
      </c>
      <c r="I206" s="36">
        <v>16.5</v>
      </c>
      <c r="J206" s="8" t="s">
        <v>1079</v>
      </c>
      <c r="K206" s="18">
        <f t="shared" si="7"/>
        <v>3.0552000000000003E-2</v>
      </c>
      <c r="L206" s="8" t="s">
        <v>350</v>
      </c>
      <c r="M206" s="8" t="s">
        <v>348</v>
      </c>
      <c r="N206" s="8" t="s">
        <v>823</v>
      </c>
    </row>
    <row r="207" spans="2:14" ht="21.95" customHeight="1" x14ac:dyDescent="0.3">
      <c r="B207" s="8" t="s">
        <v>1072</v>
      </c>
      <c r="C207" s="8" t="s">
        <v>1077</v>
      </c>
      <c r="D207" s="2" t="s">
        <v>1078</v>
      </c>
      <c r="E207" s="2" t="s">
        <v>266</v>
      </c>
      <c r="F207" s="3">
        <v>500</v>
      </c>
      <c r="G207" s="6">
        <v>30</v>
      </c>
      <c r="H207" s="6" t="s">
        <v>330</v>
      </c>
      <c r="I207" s="36">
        <v>16.5</v>
      </c>
      <c r="J207" s="8" t="s">
        <v>1079</v>
      </c>
      <c r="K207" s="18">
        <f t="shared" si="7"/>
        <v>3.0552000000000003E-2</v>
      </c>
      <c r="L207" s="8" t="s">
        <v>350</v>
      </c>
      <c r="M207" s="8" t="s">
        <v>348</v>
      </c>
      <c r="N207" s="8" t="s">
        <v>823</v>
      </c>
    </row>
    <row r="208" spans="2:14" ht="21.95" customHeight="1" x14ac:dyDescent="0.3">
      <c r="B208" s="8" t="s">
        <v>1173</v>
      </c>
      <c r="C208" s="8" t="s">
        <v>1174</v>
      </c>
      <c r="D208" s="8" t="s">
        <v>1175</v>
      </c>
      <c r="E208" s="2" t="s">
        <v>1176</v>
      </c>
      <c r="F208" s="3" t="s">
        <v>1177</v>
      </c>
      <c r="G208" s="6" t="s">
        <v>1178</v>
      </c>
      <c r="H208" s="6" t="s">
        <v>330</v>
      </c>
      <c r="I208" s="36">
        <v>4.82</v>
      </c>
      <c r="J208" s="8" t="s">
        <v>1179</v>
      </c>
      <c r="K208" s="18">
        <f>0.36*0.27*0.21</f>
        <v>2.0412E-2</v>
      </c>
      <c r="L208" s="8" t="s">
        <v>350</v>
      </c>
      <c r="M208" s="8" t="s">
        <v>348</v>
      </c>
      <c r="N208" s="8" t="s">
        <v>178</v>
      </c>
    </row>
    <row r="209" spans="2:14" ht="21.95" customHeight="1" x14ac:dyDescent="0.3">
      <c r="B209" s="8" t="s">
        <v>1180</v>
      </c>
      <c r="C209" s="8" t="s">
        <v>1181</v>
      </c>
      <c r="D209" s="8" t="s">
        <v>1182</v>
      </c>
      <c r="E209" s="2" t="s">
        <v>1176</v>
      </c>
      <c r="F209" s="3" t="s">
        <v>1177</v>
      </c>
      <c r="G209" s="6" t="s">
        <v>1178</v>
      </c>
      <c r="H209" s="6" t="s">
        <v>330</v>
      </c>
      <c r="I209" s="36">
        <v>4.82</v>
      </c>
      <c r="J209" s="8" t="s">
        <v>1179</v>
      </c>
      <c r="K209" s="18">
        <f t="shared" ref="K209:K215" si="8">0.36*0.27*0.21</f>
        <v>2.0412E-2</v>
      </c>
      <c r="L209" s="8" t="s">
        <v>350</v>
      </c>
      <c r="M209" s="8" t="s">
        <v>348</v>
      </c>
      <c r="N209" s="8" t="s">
        <v>178</v>
      </c>
    </row>
    <row r="210" spans="2:14" ht="21.95" customHeight="1" x14ac:dyDescent="0.3">
      <c r="B210" s="8" t="s">
        <v>1183</v>
      </c>
      <c r="C210" s="8" t="s">
        <v>1184</v>
      </c>
      <c r="D210" s="8" t="s">
        <v>1185</v>
      </c>
      <c r="E210" s="2" t="s">
        <v>1176</v>
      </c>
      <c r="F210" s="3" t="s">
        <v>1177</v>
      </c>
      <c r="G210" s="6" t="s">
        <v>1178</v>
      </c>
      <c r="H210" s="6" t="s">
        <v>330</v>
      </c>
      <c r="I210" s="36">
        <v>4.82</v>
      </c>
      <c r="J210" s="8" t="s">
        <v>1179</v>
      </c>
      <c r="K210" s="18">
        <f t="shared" si="8"/>
        <v>2.0412E-2</v>
      </c>
      <c r="L210" s="8" t="s">
        <v>350</v>
      </c>
      <c r="M210" s="8" t="s">
        <v>348</v>
      </c>
      <c r="N210" s="8" t="s">
        <v>178</v>
      </c>
    </row>
    <row r="211" spans="2:14" ht="21.95" customHeight="1" x14ac:dyDescent="0.3">
      <c r="B211" s="8" t="s">
        <v>1186</v>
      </c>
      <c r="C211" s="8" t="s">
        <v>1187</v>
      </c>
      <c r="D211" s="8" t="s">
        <v>1188</v>
      </c>
      <c r="E211" s="2" t="s">
        <v>1176</v>
      </c>
      <c r="F211" s="3" t="s">
        <v>1177</v>
      </c>
      <c r="G211" s="6" t="s">
        <v>1178</v>
      </c>
      <c r="H211" s="6" t="s">
        <v>330</v>
      </c>
      <c r="I211" s="36">
        <v>4.82</v>
      </c>
      <c r="J211" s="8" t="s">
        <v>1179</v>
      </c>
      <c r="K211" s="18">
        <f t="shared" si="8"/>
        <v>2.0412E-2</v>
      </c>
      <c r="L211" s="8" t="s">
        <v>350</v>
      </c>
      <c r="M211" s="8" t="s">
        <v>348</v>
      </c>
      <c r="N211" s="8" t="s">
        <v>178</v>
      </c>
    </row>
    <row r="212" spans="2:14" ht="21.95" customHeight="1" x14ac:dyDescent="0.3">
      <c r="B212" s="8" t="s">
        <v>1189</v>
      </c>
      <c r="C212" s="8" t="s">
        <v>1190</v>
      </c>
      <c r="D212" s="8" t="s">
        <v>1191</v>
      </c>
      <c r="E212" s="2" t="s">
        <v>1176</v>
      </c>
      <c r="F212" s="3">
        <v>130</v>
      </c>
      <c r="G212" s="6">
        <v>50</v>
      </c>
      <c r="H212" s="6" t="s">
        <v>330</v>
      </c>
      <c r="I212" s="36">
        <v>7.7</v>
      </c>
      <c r="J212" s="8" t="s">
        <v>1179</v>
      </c>
      <c r="K212" s="18">
        <f t="shared" si="8"/>
        <v>2.0412E-2</v>
      </c>
      <c r="L212" s="8" t="s">
        <v>350</v>
      </c>
      <c r="M212" s="8" t="s">
        <v>348</v>
      </c>
      <c r="N212" s="8" t="s">
        <v>178</v>
      </c>
    </row>
    <row r="213" spans="2:14" ht="21.95" customHeight="1" x14ac:dyDescent="0.3">
      <c r="B213" s="8" t="s">
        <v>1192</v>
      </c>
      <c r="C213" s="8" t="s">
        <v>1193</v>
      </c>
      <c r="D213" s="8" t="s">
        <v>1194</v>
      </c>
      <c r="E213" s="2" t="s">
        <v>1176</v>
      </c>
      <c r="F213" s="3">
        <v>130</v>
      </c>
      <c r="G213" s="6">
        <v>50</v>
      </c>
      <c r="H213" s="6" t="s">
        <v>330</v>
      </c>
      <c r="I213" s="36">
        <v>7.7</v>
      </c>
      <c r="J213" s="8" t="s">
        <v>1179</v>
      </c>
      <c r="K213" s="18">
        <f t="shared" si="8"/>
        <v>2.0412E-2</v>
      </c>
      <c r="L213" s="8" t="s">
        <v>350</v>
      </c>
      <c r="M213" s="8" t="s">
        <v>348</v>
      </c>
      <c r="N213" s="8" t="s">
        <v>178</v>
      </c>
    </row>
    <row r="214" spans="2:14" ht="21.95" customHeight="1" x14ac:dyDescent="0.3">
      <c r="B214" s="8" t="s">
        <v>1195</v>
      </c>
      <c r="C214" s="8" t="s">
        <v>1196</v>
      </c>
      <c r="D214" s="8" t="s">
        <v>1197</v>
      </c>
      <c r="E214" s="2" t="s">
        <v>1176</v>
      </c>
      <c r="F214" s="3">
        <v>130</v>
      </c>
      <c r="G214" s="6">
        <v>50</v>
      </c>
      <c r="H214" s="6" t="s">
        <v>330</v>
      </c>
      <c r="I214" s="36">
        <v>7.7</v>
      </c>
      <c r="J214" s="8" t="s">
        <v>1179</v>
      </c>
      <c r="K214" s="18">
        <f t="shared" si="8"/>
        <v>2.0412E-2</v>
      </c>
      <c r="L214" s="8" t="s">
        <v>350</v>
      </c>
      <c r="M214" s="8" t="s">
        <v>348</v>
      </c>
      <c r="N214" s="8" t="s">
        <v>178</v>
      </c>
    </row>
    <row r="215" spans="2:14" ht="21.95" customHeight="1" x14ac:dyDescent="0.3">
      <c r="B215" s="8" t="s">
        <v>1198</v>
      </c>
      <c r="C215" s="8" t="s">
        <v>1199</v>
      </c>
      <c r="D215" s="8" t="s">
        <v>1200</v>
      </c>
      <c r="E215" s="2" t="s">
        <v>1176</v>
      </c>
      <c r="F215" s="3">
        <v>130</v>
      </c>
      <c r="G215" s="6">
        <v>50</v>
      </c>
      <c r="H215" s="6" t="s">
        <v>330</v>
      </c>
      <c r="I215" s="36">
        <v>7.7</v>
      </c>
      <c r="J215" s="8" t="s">
        <v>1179</v>
      </c>
      <c r="K215" s="18">
        <f t="shared" si="8"/>
        <v>2.0412E-2</v>
      </c>
      <c r="L215" s="8" t="s">
        <v>350</v>
      </c>
      <c r="M215" s="8" t="s">
        <v>348</v>
      </c>
      <c r="N215" s="8" t="s">
        <v>178</v>
      </c>
    </row>
    <row r="216" spans="2:14" ht="50.25" customHeight="1" x14ac:dyDescent="0.3">
      <c r="B216" s="71" t="s">
        <v>688</v>
      </c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</row>
    <row r="217" spans="2:14" ht="21.95" customHeight="1" x14ac:dyDescent="0.3">
      <c r="B217" s="8" t="s">
        <v>459</v>
      </c>
      <c r="C217" s="8" t="s">
        <v>39</v>
      </c>
      <c r="D217" s="8" t="s">
        <v>61</v>
      </c>
      <c r="E217" s="8" t="s">
        <v>228</v>
      </c>
      <c r="F217" s="8" t="s">
        <v>442</v>
      </c>
      <c r="G217" s="8" t="s">
        <v>363</v>
      </c>
      <c r="H217" s="8" t="s">
        <v>321</v>
      </c>
      <c r="I217" s="36">
        <v>2.6</v>
      </c>
      <c r="J217" s="8" t="s">
        <v>0</v>
      </c>
      <c r="K217" s="18">
        <f>0.32*0.22*0.255</f>
        <v>1.7952000000000003E-2</v>
      </c>
      <c r="L217" s="8" t="s">
        <v>351</v>
      </c>
      <c r="M217" s="8" t="s">
        <v>349</v>
      </c>
      <c r="N217" s="8" t="s">
        <v>227</v>
      </c>
    </row>
    <row r="218" spans="2:14" ht="21.95" customHeight="1" x14ac:dyDescent="0.3">
      <c r="B218" s="8" t="s">
        <v>606</v>
      </c>
      <c r="C218" s="8" t="s">
        <v>3</v>
      </c>
      <c r="D218" s="8" t="s">
        <v>62</v>
      </c>
      <c r="E218" s="8" t="s">
        <v>228</v>
      </c>
      <c r="F218" s="8" t="s">
        <v>442</v>
      </c>
      <c r="G218" s="8" t="s">
        <v>363</v>
      </c>
      <c r="H218" s="8" t="s">
        <v>321</v>
      </c>
      <c r="I218" s="36">
        <v>2.6</v>
      </c>
      <c r="J218" s="8" t="s">
        <v>0</v>
      </c>
      <c r="K218" s="18">
        <f>0.32*0.22*0.255</f>
        <v>1.7952000000000003E-2</v>
      </c>
      <c r="L218" s="8" t="s">
        <v>351</v>
      </c>
      <c r="M218" s="8" t="s">
        <v>349</v>
      </c>
      <c r="N218" s="8" t="s">
        <v>227</v>
      </c>
    </row>
    <row r="219" spans="2:14" ht="21.95" customHeight="1" x14ac:dyDescent="0.3">
      <c r="B219" s="8" t="s">
        <v>607</v>
      </c>
      <c r="C219" s="8" t="s">
        <v>4</v>
      </c>
      <c r="D219" s="8" t="s">
        <v>63</v>
      </c>
      <c r="E219" s="8" t="s">
        <v>228</v>
      </c>
      <c r="F219" s="8" t="s">
        <v>443</v>
      </c>
      <c r="G219" s="8" t="s">
        <v>363</v>
      </c>
      <c r="H219" s="8" t="s">
        <v>321</v>
      </c>
      <c r="I219" s="36">
        <v>2.6</v>
      </c>
      <c r="J219" s="8" t="s">
        <v>0</v>
      </c>
      <c r="K219" s="18">
        <f>0.32*0.22*0.255</f>
        <v>1.7952000000000003E-2</v>
      </c>
      <c r="L219" s="8" t="s">
        <v>351</v>
      </c>
      <c r="M219" s="8" t="s">
        <v>349</v>
      </c>
      <c r="N219" s="8" t="s">
        <v>227</v>
      </c>
    </row>
    <row r="220" spans="2:14" ht="21.95" customHeight="1" x14ac:dyDescent="0.3">
      <c r="B220" s="8" t="s">
        <v>608</v>
      </c>
      <c r="C220" s="8" t="s">
        <v>5</v>
      </c>
      <c r="D220" s="8" t="s">
        <v>64</v>
      </c>
      <c r="E220" s="8" t="s">
        <v>228</v>
      </c>
      <c r="F220" s="8" t="s">
        <v>442</v>
      </c>
      <c r="G220" s="8" t="s">
        <v>363</v>
      </c>
      <c r="H220" s="8" t="s">
        <v>321</v>
      </c>
      <c r="I220" s="36">
        <v>2.6</v>
      </c>
      <c r="J220" s="8" t="s">
        <v>0</v>
      </c>
      <c r="K220" s="18">
        <f>0.32*0.22*0.255</f>
        <v>1.7952000000000003E-2</v>
      </c>
      <c r="L220" s="8" t="s">
        <v>351</v>
      </c>
      <c r="M220" s="8" t="s">
        <v>349</v>
      </c>
      <c r="N220" s="8" t="s">
        <v>227</v>
      </c>
    </row>
    <row r="221" spans="2:14" ht="21.95" customHeight="1" x14ac:dyDescent="0.3">
      <c r="B221" s="8" t="s">
        <v>609</v>
      </c>
      <c r="C221" s="8" t="s">
        <v>6</v>
      </c>
      <c r="D221" s="8" t="s">
        <v>60</v>
      </c>
      <c r="E221" s="8" t="s">
        <v>228</v>
      </c>
      <c r="F221" s="8" t="s">
        <v>442</v>
      </c>
      <c r="G221" s="8" t="s">
        <v>363</v>
      </c>
      <c r="H221" s="8" t="s">
        <v>321</v>
      </c>
      <c r="I221" s="36">
        <v>2.6</v>
      </c>
      <c r="J221" s="8" t="s">
        <v>0</v>
      </c>
      <c r="K221" s="18">
        <f>0.32*0.22*0.255</f>
        <v>1.7952000000000003E-2</v>
      </c>
      <c r="L221" s="8" t="s">
        <v>351</v>
      </c>
      <c r="M221" s="8" t="s">
        <v>349</v>
      </c>
      <c r="N221" s="8" t="s">
        <v>227</v>
      </c>
    </row>
    <row r="222" spans="2:14" ht="21.95" customHeight="1" x14ac:dyDescent="0.3">
      <c r="B222" s="8" t="s">
        <v>610</v>
      </c>
      <c r="C222" s="8" t="s">
        <v>2</v>
      </c>
      <c r="D222" s="8" t="s">
        <v>61</v>
      </c>
      <c r="E222" s="8" t="s">
        <v>228</v>
      </c>
      <c r="F222" s="8" t="s">
        <v>444</v>
      </c>
      <c r="G222" s="8" t="s">
        <v>364</v>
      </c>
      <c r="H222" s="8" t="s">
        <v>329</v>
      </c>
      <c r="I222" s="36">
        <v>3.8</v>
      </c>
      <c r="J222" s="8" t="s">
        <v>1</v>
      </c>
      <c r="K222" s="18">
        <f>0.435*0.265*0.25</f>
        <v>2.8818750000000001E-2</v>
      </c>
      <c r="L222" s="8" t="s">
        <v>351</v>
      </c>
      <c r="M222" s="8" t="s">
        <v>349</v>
      </c>
      <c r="N222" s="8" t="s">
        <v>227</v>
      </c>
    </row>
    <row r="223" spans="2:14" ht="21.95" customHeight="1" x14ac:dyDescent="0.3">
      <c r="B223" s="8" t="s">
        <v>611</v>
      </c>
      <c r="C223" s="8" t="s">
        <v>3</v>
      </c>
      <c r="D223" s="8" t="s">
        <v>62</v>
      </c>
      <c r="E223" s="8" t="s">
        <v>228</v>
      </c>
      <c r="F223" s="8" t="s">
        <v>444</v>
      </c>
      <c r="G223" s="8" t="s">
        <v>364</v>
      </c>
      <c r="H223" s="8" t="s">
        <v>329</v>
      </c>
      <c r="I223" s="36">
        <v>3.8</v>
      </c>
      <c r="J223" s="8" t="s">
        <v>1</v>
      </c>
      <c r="K223" s="18">
        <f>0.435*0.265*0.25</f>
        <v>2.8818750000000001E-2</v>
      </c>
      <c r="L223" s="8" t="s">
        <v>351</v>
      </c>
      <c r="M223" s="8" t="s">
        <v>349</v>
      </c>
      <c r="N223" s="8" t="s">
        <v>227</v>
      </c>
    </row>
    <row r="224" spans="2:14" ht="21.95" customHeight="1" x14ac:dyDescent="0.3">
      <c r="B224" s="8" t="s">
        <v>612</v>
      </c>
      <c r="C224" s="8" t="s">
        <v>4</v>
      </c>
      <c r="D224" s="8" t="s">
        <v>63</v>
      </c>
      <c r="E224" s="8" t="s">
        <v>228</v>
      </c>
      <c r="F224" s="8" t="s">
        <v>445</v>
      </c>
      <c r="G224" s="8" t="s">
        <v>364</v>
      </c>
      <c r="H224" s="8" t="s">
        <v>329</v>
      </c>
      <c r="I224" s="36">
        <v>3.8</v>
      </c>
      <c r="J224" s="8" t="s">
        <v>1</v>
      </c>
      <c r="K224" s="18">
        <f>0.435*0.265*0.25</f>
        <v>2.8818750000000001E-2</v>
      </c>
      <c r="L224" s="8" t="s">
        <v>351</v>
      </c>
      <c r="M224" s="8" t="s">
        <v>349</v>
      </c>
      <c r="N224" s="8" t="s">
        <v>227</v>
      </c>
    </row>
    <row r="225" spans="2:14" ht="21.95" customHeight="1" x14ac:dyDescent="0.3">
      <c r="B225" s="8" t="s">
        <v>613</v>
      </c>
      <c r="C225" s="8" t="s">
        <v>5</v>
      </c>
      <c r="D225" s="8" t="s">
        <v>64</v>
      </c>
      <c r="E225" s="8" t="s">
        <v>228</v>
      </c>
      <c r="F225" s="8" t="s">
        <v>444</v>
      </c>
      <c r="G225" s="8" t="s">
        <v>364</v>
      </c>
      <c r="H225" s="8" t="s">
        <v>329</v>
      </c>
      <c r="I225" s="36">
        <v>3.8</v>
      </c>
      <c r="J225" s="8" t="s">
        <v>1</v>
      </c>
      <c r="K225" s="18">
        <f>0.435*0.265*0.25</f>
        <v>2.8818750000000001E-2</v>
      </c>
      <c r="L225" s="8" t="s">
        <v>351</v>
      </c>
      <c r="M225" s="8" t="s">
        <v>349</v>
      </c>
      <c r="N225" s="8" t="s">
        <v>227</v>
      </c>
    </row>
    <row r="226" spans="2:14" ht="21.95" customHeight="1" x14ac:dyDescent="0.3">
      <c r="B226" s="8" t="s">
        <v>614</v>
      </c>
      <c r="C226" s="8" t="s">
        <v>6</v>
      </c>
      <c r="D226" s="8" t="s">
        <v>60</v>
      </c>
      <c r="E226" s="8" t="s">
        <v>228</v>
      </c>
      <c r="F226" s="8" t="s">
        <v>444</v>
      </c>
      <c r="G226" s="8" t="s">
        <v>364</v>
      </c>
      <c r="H226" s="8" t="s">
        <v>329</v>
      </c>
      <c r="I226" s="36">
        <v>3.8</v>
      </c>
      <c r="J226" s="8" t="s">
        <v>1</v>
      </c>
      <c r="K226" s="18">
        <f>0.435*0.265*0.25</f>
        <v>2.8818750000000001E-2</v>
      </c>
      <c r="L226" s="8" t="s">
        <v>351</v>
      </c>
      <c r="M226" s="8" t="s">
        <v>349</v>
      </c>
      <c r="N226" s="8" t="s">
        <v>227</v>
      </c>
    </row>
    <row r="227" spans="2:14" ht="21.95" customHeight="1" x14ac:dyDescent="0.3">
      <c r="B227" s="8" t="s">
        <v>615</v>
      </c>
      <c r="C227" s="2" t="s">
        <v>54</v>
      </c>
      <c r="D227" s="2" t="s">
        <v>230</v>
      </c>
      <c r="E227" s="2" t="s">
        <v>229</v>
      </c>
      <c r="F227" s="3" t="s">
        <v>446</v>
      </c>
      <c r="G227" s="8" t="s">
        <v>320</v>
      </c>
      <c r="H227" s="8" t="s">
        <v>957</v>
      </c>
      <c r="I227" s="33">
        <f>192*20/1000+0.6</f>
        <v>4.4399999999999995</v>
      </c>
      <c r="J227" s="8" t="s">
        <v>28</v>
      </c>
      <c r="K227" s="18">
        <f>0.55*0.2*0.135</f>
        <v>1.4850000000000002E-2</v>
      </c>
      <c r="L227" s="5" t="s">
        <v>956</v>
      </c>
      <c r="M227" s="8" t="s">
        <v>349</v>
      </c>
      <c r="N227" s="8" t="s">
        <v>227</v>
      </c>
    </row>
    <row r="228" spans="2:14" ht="21.95" customHeight="1" x14ac:dyDescent="0.3">
      <c r="B228" s="8" t="s">
        <v>616</v>
      </c>
      <c r="C228" s="2" t="s">
        <v>55</v>
      </c>
      <c r="D228" s="2" t="s">
        <v>231</v>
      </c>
      <c r="E228" s="2" t="s">
        <v>229</v>
      </c>
      <c r="F228" s="3" t="s">
        <v>446</v>
      </c>
      <c r="G228" s="8" t="s">
        <v>320</v>
      </c>
      <c r="H228" s="8" t="s">
        <v>957</v>
      </c>
      <c r="I228" s="33">
        <f>192*20/1000+0.6</f>
        <v>4.4399999999999995</v>
      </c>
      <c r="J228" s="8" t="s">
        <v>28</v>
      </c>
      <c r="K228" s="18">
        <f>0.55*0.2*0.135</f>
        <v>1.4850000000000002E-2</v>
      </c>
      <c r="L228" s="5" t="s">
        <v>956</v>
      </c>
      <c r="M228" s="8" t="s">
        <v>349</v>
      </c>
      <c r="N228" s="8" t="s">
        <v>227</v>
      </c>
    </row>
    <row r="229" spans="2:14" ht="21.95" customHeight="1" x14ac:dyDescent="0.3">
      <c r="B229" s="8" t="s">
        <v>617</v>
      </c>
      <c r="C229" s="2" t="s">
        <v>56</v>
      </c>
      <c r="D229" s="2" t="s">
        <v>232</v>
      </c>
      <c r="E229" s="2" t="s">
        <v>229</v>
      </c>
      <c r="F229" s="3" t="s">
        <v>446</v>
      </c>
      <c r="G229" s="8" t="s">
        <v>320</v>
      </c>
      <c r="H229" s="8" t="s">
        <v>957</v>
      </c>
      <c r="I229" s="33">
        <f>192*20/1000+0.6</f>
        <v>4.4399999999999995</v>
      </c>
      <c r="J229" s="8" t="s">
        <v>28</v>
      </c>
      <c r="K229" s="18">
        <f>0.55*0.2*0.135</f>
        <v>1.4850000000000002E-2</v>
      </c>
      <c r="L229" s="5" t="s">
        <v>956</v>
      </c>
      <c r="M229" s="8" t="s">
        <v>349</v>
      </c>
      <c r="N229" s="8" t="s">
        <v>227</v>
      </c>
    </row>
    <row r="230" spans="2:14" ht="21.95" customHeight="1" x14ac:dyDescent="0.3">
      <c r="B230" s="8" t="s">
        <v>618</v>
      </c>
      <c r="C230" s="2" t="s">
        <v>57</v>
      </c>
      <c r="D230" s="2" t="s">
        <v>233</v>
      </c>
      <c r="E230" s="2" t="s">
        <v>229</v>
      </c>
      <c r="F230" s="3" t="s">
        <v>447</v>
      </c>
      <c r="G230" s="8" t="s">
        <v>320</v>
      </c>
      <c r="H230" s="8" t="s">
        <v>321</v>
      </c>
      <c r="I230" s="33">
        <f>407*20/1000+0.6</f>
        <v>8.74</v>
      </c>
      <c r="J230" s="8" t="s">
        <v>29</v>
      </c>
      <c r="K230" s="18">
        <f>0.4*0.315*0.365</f>
        <v>4.5989999999999996E-2</v>
      </c>
      <c r="L230" s="5" t="s">
        <v>956</v>
      </c>
      <c r="M230" s="8" t="s">
        <v>349</v>
      </c>
      <c r="N230" s="8" t="s">
        <v>227</v>
      </c>
    </row>
    <row r="231" spans="2:14" ht="21.95" customHeight="1" x14ac:dyDescent="0.3">
      <c r="B231" s="8" t="s">
        <v>619</v>
      </c>
      <c r="C231" s="2" t="s">
        <v>58</v>
      </c>
      <c r="D231" s="2" t="s">
        <v>234</v>
      </c>
      <c r="E231" s="2" t="s">
        <v>229</v>
      </c>
      <c r="F231" s="3" t="s">
        <v>440</v>
      </c>
      <c r="G231" s="8" t="s">
        <v>320</v>
      </c>
      <c r="H231" s="8" t="s">
        <v>321</v>
      </c>
      <c r="I231" s="33">
        <f>181*36/1000+0.6</f>
        <v>7.1159999999999997</v>
      </c>
      <c r="J231" s="8" t="s">
        <v>30</v>
      </c>
      <c r="K231" s="18">
        <f>0.57*0.28*0.27</f>
        <v>4.3091999999999998E-2</v>
      </c>
      <c r="L231" s="5" t="s">
        <v>956</v>
      </c>
      <c r="M231" s="8" t="s">
        <v>349</v>
      </c>
      <c r="N231" s="8" t="s">
        <v>227</v>
      </c>
    </row>
    <row r="232" spans="2:14" ht="21.95" customHeight="1" x14ac:dyDescent="0.3">
      <c r="B232" s="8" t="s">
        <v>620</v>
      </c>
      <c r="C232" s="2" t="s">
        <v>38</v>
      </c>
      <c r="D232" s="2" t="s">
        <v>235</v>
      </c>
      <c r="E232" s="2" t="s">
        <v>229</v>
      </c>
      <c r="F232" s="3" t="s">
        <v>441</v>
      </c>
      <c r="G232" s="15" t="s">
        <v>365</v>
      </c>
      <c r="H232" s="15" t="s">
        <v>321</v>
      </c>
      <c r="I232" s="33">
        <f>334*16/1000+0.6</f>
        <v>5.944</v>
      </c>
      <c r="J232" s="8" t="s">
        <v>31</v>
      </c>
      <c r="K232" s="18">
        <f>0.51*0.26*0.205</f>
        <v>2.7182999999999999E-2</v>
      </c>
      <c r="L232" s="5" t="s">
        <v>956</v>
      </c>
      <c r="M232" s="8" t="s">
        <v>349</v>
      </c>
      <c r="N232" s="8" t="s">
        <v>227</v>
      </c>
    </row>
    <row r="233" spans="2:14" ht="21.95" customHeight="1" x14ac:dyDescent="0.3">
      <c r="B233" s="8" t="s">
        <v>621</v>
      </c>
      <c r="C233" s="2" t="s">
        <v>59</v>
      </c>
      <c r="D233" s="2" t="s">
        <v>236</v>
      </c>
      <c r="E233" s="2" t="s">
        <v>229</v>
      </c>
      <c r="F233" s="3" t="s">
        <v>448</v>
      </c>
      <c r="G233" s="8" t="s">
        <v>366</v>
      </c>
      <c r="H233" s="8" t="s">
        <v>321</v>
      </c>
      <c r="I233" s="33">
        <f>143*36/1000+0.6</f>
        <v>5.7479999999999993</v>
      </c>
      <c r="J233" s="8" t="s">
        <v>32</v>
      </c>
      <c r="K233" s="18">
        <f>0.39*0.245*0.28</f>
        <v>2.6754E-2</v>
      </c>
      <c r="L233" s="5" t="s">
        <v>956</v>
      </c>
      <c r="M233" s="8" t="s">
        <v>349</v>
      </c>
      <c r="N233" s="8" t="s">
        <v>227</v>
      </c>
    </row>
    <row r="234" spans="2:14" ht="21.95" customHeight="1" x14ac:dyDescent="0.3">
      <c r="B234" s="8" t="s">
        <v>622</v>
      </c>
      <c r="C234" s="2" t="s">
        <v>997</v>
      </c>
      <c r="D234" s="8" t="s">
        <v>237</v>
      </c>
      <c r="E234" s="8" t="s">
        <v>195</v>
      </c>
      <c r="F234" s="3" t="s">
        <v>449</v>
      </c>
      <c r="G234" s="8" t="s">
        <v>318</v>
      </c>
      <c r="H234" s="8" t="s">
        <v>321</v>
      </c>
      <c r="I234" s="33">
        <f>0.31*12*1.2</f>
        <v>4.4639999999999995</v>
      </c>
      <c r="J234" s="8" t="s">
        <v>51</v>
      </c>
      <c r="K234" s="18">
        <f>390*370*300/1000000000</f>
        <v>4.3290000000000002E-2</v>
      </c>
      <c r="L234" s="5" t="s">
        <v>351</v>
      </c>
      <c r="M234" s="8" t="s">
        <v>349</v>
      </c>
      <c r="N234" s="8" t="s">
        <v>227</v>
      </c>
    </row>
    <row r="235" spans="2:14" ht="21.95" customHeight="1" x14ac:dyDescent="0.3">
      <c r="B235" s="8" t="s">
        <v>623</v>
      </c>
      <c r="C235" s="2" t="s">
        <v>998</v>
      </c>
      <c r="D235" s="8" t="s">
        <v>238</v>
      </c>
      <c r="E235" s="8" t="s">
        <v>195</v>
      </c>
      <c r="F235" s="3" t="s">
        <v>449</v>
      </c>
      <c r="G235" s="8" t="s">
        <v>318</v>
      </c>
      <c r="H235" s="8" t="s">
        <v>321</v>
      </c>
      <c r="I235" s="33">
        <f>0.31*12*1.2</f>
        <v>4.4639999999999995</v>
      </c>
      <c r="J235" s="8" t="s">
        <v>51</v>
      </c>
      <c r="K235" s="18">
        <f>390*370*300/1000000000</f>
        <v>4.3290000000000002E-2</v>
      </c>
      <c r="L235" s="5" t="s">
        <v>351</v>
      </c>
      <c r="M235" s="8" t="s">
        <v>349</v>
      </c>
      <c r="N235" s="8" t="s">
        <v>227</v>
      </c>
    </row>
    <row r="236" spans="2:14" ht="21.95" customHeight="1" x14ac:dyDescent="0.3">
      <c r="B236" s="8" t="s">
        <v>624</v>
      </c>
      <c r="C236" s="2" t="s">
        <v>999</v>
      </c>
      <c r="D236" s="8" t="s">
        <v>239</v>
      </c>
      <c r="E236" s="8" t="s">
        <v>195</v>
      </c>
      <c r="F236" s="3" t="s">
        <v>450</v>
      </c>
      <c r="G236" s="8" t="s">
        <v>318</v>
      </c>
      <c r="H236" s="8" t="s">
        <v>321</v>
      </c>
      <c r="I236" s="33">
        <f>0.22*12*1.2</f>
        <v>3.1680000000000001</v>
      </c>
      <c r="J236" s="8" t="s">
        <v>51</v>
      </c>
      <c r="K236" s="18">
        <f>390*370*300/1000000000</f>
        <v>4.3290000000000002E-2</v>
      </c>
      <c r="L236" s="5" t="s">
        <v>351</v>
      </c>
      <c r="M236" s="8" t="s">
        <v>349</v>
      </c>
      <c r="N236" s="8" t="s">
        <v>227</v>
      </c>
    </row>
    <row r="237" spans="2:14" ht="21.95" customHeight="1" x14ac:dyDescent="0.3">
      <c r="B237" s="8" t="s">
        <v>625</v>
      </c>
      <c r="C237" s="2" t="s">
        <v>1000</v>
      </c>
      <c r="D237" s="8" t="s">
        <v>239</v>
      </c>
      <c r="E237" s="8" t="s">
        <v>195</v>
      </c>
      <c r="F237" s="3" t="s">
        <v>451</v>
      </c>
      <c r="G237" s="8" t="s">
        <v>318</v>
      </c>
      <c r="H237" s="8" t="s">
        <v>321</v>
      </c>
      <c r="I237" s="33">
        <f>0.52*12*1.2</f>
        <v>7.4879999999999995</v>
      </c>
      <c r="J237" s="8" t="s">
        <v>52</v>
      </c>
      <c r="K237" s="18">
        <f>585*335*335/1000000000</f>
        <v>6.5651625000000005E-2</v>
      </c>
      <c r="L237" s="5" t="s">
        <v>351</v>
      </c>
      <c r="M237" s="8" t="s">
        <v>349</v>
      </c>
      <c r="N237" s="8" t="s">
        <v>227</v>
      </c>
    </row>
    <row r="238" spans="2:14" ht="21.95" customHeight="1" x14ac:dyDescent="0.3">
      <c r="B238" s="8" t="s">
        <v>626</v>
      </c>
      <c r="C238" s="8" t="s">
        <v>115</v>
      </c>
      <c r="D238" s="2" t="s">
        <v>107</v>
      </c>
      <c r="E238" s="2" t="s">
        <v>240</v>
      </c>
      <c r="F238" s="3" t="s">
        <v>452</v>
      </c>
      <c r="G238" s="6" t="s">
        <v>320</v>
      </c>
      <c r="H238" s="6" t="s">
        <v>331</v>
      </c>
      <c r="I238" s="36">
        <f t="shared" ref="I238:I245" si="9">(0.07*20*1.1)+2</f>
        <v>3.54</v>
      </c>
      <c r="J238" s="8" t="s">
        <v>123</v>
      </c>
      <c r="K238" s="18">
        <f t="shared" ref="K238:K245" si="10">0.33*0.32*0.275</f>
        <v>2.9040000000000007E-2</v>
      </c>
      <c r="L238" s="8" t="s">
        <v>351</v>
      </c>
      <c r="M238" s="8" t="s">
        <v>349</v>
      </c>
      <c r="N238" s="8" t="s">
        <v>227</v>
      </c>
    </row>
    <row r="239" spans="2:14" ht="21.95" customHeight="1" x14ac:dyDescent="0.3">
      <c r="B239" s="8" t="s">
        <v>627</v>
      </c>
      <c r="C239" s="8" t="s">
        <v>116</v>
      </c>
      <c r="D239" s="2" t="s">
        <v>108</v>
      </c>
      <c r="E239" s="2" t="s">
        <v>240</v>
      </c>
      <c r="F239" s="3" t="s">
        <v>452</v>
      </c>
      <c r="G239" s="6" t="s">
        <v>320</v>
      </c>
      <c r="H239" s="6" t="s">
        <v>331</v>
      </c>
      <c r="I239" s="36">
        <f t="shared" si="9"/>
        <v>3.54</v>
      </c>
      <c r="J239" s="8" t="s">
        <v>123</v>
      </c>
      <c r="K239" s="18">
        <f t="shared" si="10"/>
        <v>2.9040000000000007E-2</v>
      </c>
      <c r="L239" s="8" t="s">
        <v>358</v>
      </c>
      <c r="M239" s="8" t="s">
        <v>349</v>
      </c>
      <c r="N239" s="8" t="s">
        <v>227</v>
      </c>
    </row>
    <row r="240" spans="2:14" ht="21.95" customHeight="1" x14ac:dyDescent="0.3">
      <c r="B240" s="8" t="s">
        <v>628</v>
      </c>
      <c r="C240" s="8" t="s">
        <v>117</v>
      </c>
      <c r="D240" s="2" t="s">
        <v>109</v>
      </c>
      <c r="E240" s="2" t="s">
        <v>240</v>
      </c>
      <c r="F240" s="3" t="s">
        <v>452</v>
      </c>
      <c r="G240" s="6" t="s">
        <v>320</v>
      </c>
      <c r="H240" s="6" t="s">
        <v>331</v>
      </c>
      <c r="I240" s="36">
        <f t="shared" si="9"/>
        <v>3.54</v>
      </c>
      <c r="J240" s="8" t="s">
        <v>123</v>
      </c>
      <c r="K240" s="18">
        <f t="shared" si="10"/>
        <v>2.9040000000000007E-2</v>
      </c>
      <c r="L240" s="8" t="s">
        <v>358</v>
      </c>
      <c r="M240" s="8" t="s">
        <v>349</v>
      </c>
      <c r="N240" s="8" t="s">
        <v>227</v>
      </c>
    </row>
    <row r="241" spans="2:15" ht="21.95" customHeight="1" x14ac:dyDescent="0.3">
      <c r="B241" s="8" t="s">
        <v>629</v>
      </c>
      <c r="C241" s="8" t="s">
        <v>118</v>
      </c>
      <c r="D241" s="2" t="s">
        <v>110</v>
      </c>
      <c r="E241" s="2" t="s">
        <v>240</v>
      </c>
      <c r="F241" s="3" t="s">
        <v>452</v>
      </c>
      <c r="G241" s="6" t="s">
        <v>320</v>
      </c>
      <c r="H241" s="6" t="s">
        <v>331</v>
      </c>
      <c r="I241" s="36">
        <f t="shared" si="9"/>
        <v>3.54</v>
      </c>
      <c r="J241" s="8" t="s">
        <v>123</v>
      </c>
      <c r="K241" s="18">
        <f t="shared" si="10"/>
        <v>2.9040000000000007E-2</v>
      </c>
      <c r="L241" s="8" t="s">
        <v>358</v>
      </c>
      <c r="M241" s="8" t="s">
        <v>349</v>
      </c>
      <c r="N241" s="8" t="s">
        <v>227</v>
      </c>
    </row>
    <row r="242" spans="2:15" ht="21.95" customHeight="1" x14ac:dyDescent="0.3">
      <c r="B242" s="8" t="s">
        <v>630</v>
      </c>
      <c r="C242" s="8" t="s">
        <v>119</v>
      </c>
      <c r="D242" s="2" t="s">
        <v>111</v>
      </c>
      <c r="E242" s="2" t="s">
        <v>240</v>
      </c>
      <c r="F242" s="3" t="s">
        <v>452</v>
      </c>
      <c r="G242" s="6" t="s">
        <v>320</v>
      </c>
      <c r="H242" s="6" t="s">
        <v>331</v>
      </c>
      <c r="I242" s="36">
        <f t="shared" si="9"/>
        <v>3.54</v>
      </c>
      <c r="J242" s="8" t="s">
        <v>123</v>
      </c>
      <c r="K242" s="18">
        <f t="shared" si="10"/>
        <v>2.9040000000000007E-2</v>
      </c>
      <c r="L242" s="8" t="s">
        <v>358</v>
      </c>
      <c r="M242" s="8" t="s">
        <v>349</v>
      </c>
      <c r="N242" s="8" t="s">
        <v>227</v>
      </c>
    </row>
    <row r="243" spans="2:15" ht="21.95" customHeight="1" x14ac:dyDescent="0.3">
      <c r="B243" s="8" t="s">
        <v>631</v>
      </c>
      <c r="C243" s="8" t="s">
        <v>120</v>
      </c>
      <c r="D243" s="2" t="s">
        <v>112</v>
      </c>
      <c r="E243" s="2" t="s">
        <v>240</v>
      </c>
      <c r="F243" s="3" t="s">
        <v>452</v>
      </c>
      <c r="G243" s="6" t="s">
        <v>320</v>
      </c>
      <c r="H243" s="6" t="s">
        <v>331</v>
      </c>
      <c r="I243" s="36">
        <f t="shared" si="9"/>
        <v>3.54</v>
      </c>
      <c r="J243" s="8" t="s">
        <v>123</v>
      </c>
      <c r="K243" s="18">
        <f t="shared" si="10"/>
        <v>2.9040000000000007E-2</v>
      </c>
      <c r="L243" s="8" t="s">
        <v>358</v>
      </c>
      <c r="M243" s="8" t="s">
        <v>349</v>
      </c>
      <c r="N243" s="8" t="s">
        <v>227</v>
      </c>
    </row>
    <row r="244" spans="2:15" ht="21.95" customHeight="1" x14ac:dyDescent="0.3">
      <c r="B244" s="8" t="s">
        <v>632</v>
      </c>
      <c r="C244" s="8" t="s">
        <v>121</v>
      </c>
      <c r="D244" s="2" t="s">
        <v>113</v>
      </c>
      <c r="E244" s="2" t="s">
        <v>240</v>
      </c>
      <c r="F244" s="3" t="s">
        <v>452</v>
      </c>
      <c r="G244" s="6" t="s">
        <v>320</v>
      </c>
      <c r="H244" s="6" t="s">
        <v>331</v>
      </c>
      <c r="I244" s="36">
        <f t="shared" si="9"/>
        <v>3.54</v>
      </c>
      <c r="J244" s="8" t="s">
        <v>123</v>
      </c>
      <c r="K244" s="18">
        <f t="shared" si="10"/>
        <v>2.9040000000000007E-2</v>
      </c>
      <c r="L244" s="8" t="s">
        <v>358</v>
      </c>
      <c r="M244" s="8" t="s">
        <v>349</v>
      </c>
      <c r="N244" s="8" t="s">
        <v>227</v>
      </c>
    </row>
    <row r="245" spans="2:15" ht="21.95" customHeight="1" x14ac:dyDescent="0.3">
      <c r="B245" s="8" t="s">
        <v>633</v>
      </c>
      <c r="C245" s="8" t="s">
        <v>122</v>
      </c>
      <c r="D245" s="2" t="s">
        <v>114</v>
      </c>
      <c r="E245" s="2" t="s">
        <v>240</v>
      </c>
      <c r="F245" s="3" t="s">
        <v>452</v>
      </c>
      <c r="G245" s="6" t="s">
        <v>320</v>
      </c>
      <c r="H245" s="6" t="s">
        <v>331</v>
      </c>
      <c r="I245" s="36">
        <f t="shared" si="9"/>
        <v>3.54</v>
      </c>
      <c r="J245" s="8" t="s">
        <v>123</v>
      </c>
      <c r="K245" s="18">
        <f t="shared" si="10"/>
        <v>2.9040000000000007E-2</v>
      </c>
      <c r="L245" s="8" t="s">
        <v>358</v>
      </c>
      <c r="M245" s="8" t="s">
        <v>349</v>
      </c>
      <c r="N245" s="8" t="s">
        <v>227</v>
      </c>
    </row>
    <row r="246" spans="2:15" ht="50.25" customHeight="1" x14ac:dyDescent="0.3">
      <c r="B246" s="71" t="s">
        <v>681</v>
      </c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</row>
    <row r="247" spans="2:15" ht="21.95" customHeight="1" x14ac:dyDescent="0.3">
      <c r="B247" s="8" t="s">
        <v>465</v>
      </c>
      <c r="C247" s="8" t="s">
        <v>755</v>
      </c>
      <c r="D247" s="2" t="s">
        <v>744</v>
      </c>
      <c r="E247" s="2" t="s">
        <v>193</v>
      </c>
      <c r="F247" s="3" t="s">
        <v>378</v>
      </c>
      <c r="G247" s="6" t="s">
        <v>364</v>
      </c>
      <c r="H247" s="6" t="s">
        <v>331</v>
      </c>
      <c r="I247" s="36">
        <v>20</v>
      </c>
      <c r="J247" s="8" t="s">
        <v>809</v>
      </c>
      <c r="K247" s="18">
        <f t="shared" ref="K247:K254" si="11">0.44*0.34*0.185</f>
        <v>2.7676000000000003E-2</v>
      </c>
      <c r="L247" s="8" t="s">
        <v>351</v>
      </c>
      <c r="M247" s="8" t="s">
        <v>356</v>
      </c>
      <c r="N247" s="8" t="s">
        <v>178</v>
      </c>
    </row>
    <row r="248" spans="2:15" ht="21.95" customHeight="1" x14ac:dyDescent="0.3">
      <c r="B248" s="8" t="s">
        <v>576</v>
      </c>
      <c r="C248" s="8" t="s">
        <v>756</v>
      </c>
      <c r="D248" s="2" t="s">
        <v>745</v>
      </c>
      <c r="E248" s="2" t="s">
        <v>193</v>
      </c>
      <c r="F248" s="3" t="s">
        <v>419</v>
      </c>
      <c r="G248" s="6" t="s">
        <v>362</v>
      </c>
      <c r="H248" s="6" t="s">
        <v>331</v>
      </c>
      <c r="I248" s="36">
        <v>20</v>
      </c>
      <c r="J248" s="8" t="s">
        <v>809</v>
      </c>
      <c r="K248" s="18">
        <f t="shared" si="11"/>
        <v>2.7676000000000003E-2</v>
      </c>
      <c r="L248" s="8" t="s">
        <v>351</v>
      </c>
      <c r="M248" s="8" t="s">
        <v>356</v>
      </c>
      <c r="N248" s="8" t="s">
        <v>178</v>
      </c>
    </row>
    <row r="249" spans="2:15" ht="21.95" customHeight="1" x14ac:dyDescent="0.3">
      <c r="B249" s="8" t="s">
        <v>577</v>
      </c>
      <c r="C249" s="8" t="s">
        <v>757</v>
      </c>
      <c r="D249" s="2" t="s">
        <v>746</v>
      </c>
      <c r="E249" s="2" t="s">
        <v>193</v>
      </c>
      <c r="F249" s="3" t="s">
        <v>389</v>
      </c>
      <c r="G249" s="6" t="s">
        <v>420</v>
      </c>
      <c r="H249" s="6" t="s">
        <v>331</v>
      </c>
      <c r="I249" s="36">
        <v>20</v>
      </c>
      <c r="J249" s="8" t="s">
        <v>809</v>
      </c>
      <c r="K249" s="18">
        <f t="shared" si="11"/>
        <v>2.7676000000000003E-2</v>
      </c>
      <c r="L249" s="8" t="s">
        <v>351</v>
      </c>
      <c r="M249" s="8" t="s">
        <v>356</v>
      </c>
      <c r="N249" s="8" t="s">
        <v>178</v>
      </c>
    </row>
    <row r="250" spans="2:15" ht="21.95" customHeight="1" x14ac:dyDescent="0.3">
      <c r="B250" s="8" t="s">
        <v>578</v>
      </c>
      <c r="C250" s="8" t="s">
        <v>758</v>
      </c>
      <c r="D250" s="2" t="s">
        <v>747</v>
      </c>
      <c r="E250" s="2" t="s">
        <v>193</v>
      </c>
      <c r="F250" s="3" t="s">
        <v>390</v>
      </c>
      <c r="G250" s="6" t="s">
        <v>391</v>
      </c>
      <c r="H250" s="6" t="s">
        <v>331</v>
      </c>
      <c r="I250" s="36">
        <v>22</v>
      </c>
      <c r="J250" s="8" t="s">
        <v>809</v>
      </c>
      <c r="K250" s="18">
        <f t="shared" si="11"/>
        <v>2.7676000000000003E-2</v>
      </c>
      <c r="L250" s="8" t="s">
        <v>351</v>
      </c>
      <c r="M250" s="8" t="s">
        <v>356</v>
      </c>
      <c r="N250" s="8" t="s">
        <v>178</v>
      </c>
    </row>
    <row r="251" spans="2:15" ht="21.95" customHeight="1" x14ac:dyDescent="0.3">
      <c r="B251" s="8" t="s">
        <v>579</v>
      </c>
      <c r="C251" s="8" t="s">
        <v>759</v>
      </c>
      <c r="D251" s="2" t="s">
        <v>748</v>
      </c>
      <c r="E251" s="2" t="s">
        <v>193</v>
      </c>
      <c r="F251" s="3" t="s">
        <v>378</v>
      </c>
      <c r="G251" s="6" t="s">
        <v>364</v>
      </c>
      <c r="H251" s="6" t="s">
        <v>331</v>
      </c>
      <c r="I251" s="36">
        <v>20</v>
      </c>
      <c r="J251" s="8" t="s">
        <v>809</v>
      </c>
      <c r="K251" s="18">
        <f t="shared" si="11"/>
        <v>2.7676000000000003E-2</v>
      </c>
      <c r="L251" s="8" t="s">
        <v>351</v>
      </c>
      <c r="M251" s="8" t="s">
        <v>356</v>
      </c>
      <c r="N251" s="8" t="s">
        <v>178</v>
      </c>
    </row>
    <row r="252" spans="2:15" ht="21.95" customHeight="1" x14ac:dyDescent="0.3">
      <c r="B252" s="8" t="s">
        <v>580</v>
      </c>
      <c r="C252" s="8" t="s">
        <v>760</v>
      </c>
      <c r="D252" s="2" t="s">
        <v>749</v>
      </c>
      <c r="E252" s="2" t="s">
        <v>193</v>
      </c>
      <c r="F252" s="3" t="s">
        <v>419</v>
      </c>
      <c r="G252" s="6" t="s">
        <v>362</v>
      </c>
      <c r="H252" s="6" t="s">
        <v>331</v>
      </c>
      <c r="I252" s="36">
        <v>20</v>
      </c>
      <c r="J252" s="8" t="s">
        <v>809</v>
      </c>
      <c r="K252" s="18">
        <f t="shared" si="11"/>
        <v>2.7676000000000003E-2</v>
      </c>
      <c r="L252" s="8" t="s">
        <v>351</v>
      </c>
      <c r="M252" s="8" t="s">
        <v>356</v>
      </c>
      <c r="N252" s="8" t="s">
        <v>178</v>
      </c>
      <c r="O252" s="9"/>
    </row>
    <row r="253" spans="2:15" ht="21.95" customHeight="1" x14ac:dyDescent="0.3">
      <c r="B253" s="8" t="s">
        <v>581</v>
      </c>
      <c r="C253" s="8" t="s">
        <v>761</v>
      </c>
      <c r="D253" s="2" t="s">
        <v>750</v>
      </c>
      <c r="E253" s="2" t="s">
        <v>193</v>
      </c>
      <c r="F253" s="3" t="s">
        <v>389</v>
      </c>
      <c r="G253" s="6" t="s">
        <v>420</v>
      </c>
      <c r="H253" s="6" t="s">
        <v>331</v>
      </c>
      <c r="I253" s="36">
        <v>20</v>
      </c>
      <c r="J253" s="8" t="s">
        <v>809</v>
      </c>
      <c r="K253" s="18">
        <f t="shared" si="11"/>
        <v>2.7676000000000003E-2</v>
      </c>
      <c r="L253" s="8" t="s">
        <v>351</v>
      </c>
      <c r="M253" s="8" t="s">
        <v>356</v>
      </c>
      <c r="N253" s="8" t="s">
        <v>178</v>
      </c>
      <c r="O253" s="9"/>
    </row>
    <row r="254" spans="2:15" ht="21.95" customHeight="1" x14ac:dyDescent="0.3">
      <c r="B254" s="8" t="s">
        <v>582</v>
      </c>
      <c r="C254" s="8" t="s">
        <v>762</v>
      </c>
      <c r="D254" s="2" t="s">
        <v>751</v>
      </c>
      <c r="E254" s="2" t="s">
        <v>193</v>
      </c>
      <c r="F254" s="3" t="s">
        <v>390</v>
      </c>
      <c r="G254" s="6" t="s">
        <v>391</v>
      </c>
      <c r="H254" s="6" t="s">
        <v>331</v>
      </c>
      <c r="I254" s="36">
        <v>22</v>
      </c>
      <c r="J254" s="8" t="s">
        <v>809</v>
      </c>
      <c r="K254" s="18">
        <f t="shared" si="11"/>
        <v>2.7676000000000003E-2</v>
      </c>
      <c r="L254" s="8" t="s">
        <v>351</v>
      </c>
      <c r="M254" s="8" t="s">
        <v>356</v>
      </c>
      <c r="N254" s="8" t="s">
        <v>178</v>
      </c>
    </row>
    <row r="255" spans="2:15" ht="21.95" customHeight="1" x14ac:dyDescent="0.3">
      <c r="B255" s="8" t="s">
        <v>583</v>
      </c>
      <c r="C255" s="8" t="s">
        <v>763</v>
      </c>
      <c r="D255" s="2" t="s">
        <v>752</v>
      </c>
      <c r="E255" s="2" t="s">
        <v>193</v>
      </c>
      <c r="F255" s="3" t="s">
        <v>379</v>
      </c>
      <c r="G255" s="6" t="s">
        <v>320</v>
      </c>
      <c r="H255" s="6" t="s">
        <v>333</v>
      </c>
      <c r="I255" s="36">
        <v>17</v>
      </c>
      <c r="J255" s="8" t="s">
        <v>171</v>
      </c>
      <c r="K255" s="18">
        <f t="shared" ref="K255:K273" si="12">0.49*0.39*0.14</f>
        <v>2.6754E-2</v>
      </c>
      <c r="L255" s="8" t="s">
        <v>351</v>
      </c>
      <c r="M255" s="8" t="s">
        <v>356</v>
      </c>
      <c r="N255" s="8" t="s">
        <v>178</v>
      </c>
    </row>
    <row r="256" spans="2:15" ht="21.95" customHeight="1" x14ac:dyDescent="0.3">
      <c r="B256" s="8" t="s">
        <v>584</v>
      </c>
      <c r="C256" s="8" t="s">
        <v>764</v>
      </c>
      <c r="D256" s="2" t="s">
        <v>753</v>
      </c>
      <c r="E256" s="2" t="s">
        <v>193</v>
      </c>
      <c r="F256" s="3" t="s">
        <v>341</v>
      </c>
      <c r="G256" s="6" t="s">
        <v>335</v>
      </c>
      <c r="H256" s="6" t="s">
        <v>331</v>
      </c>
      <c r="I256" s="36">
        <v>15.5</v>
      </c>
      <c r="J256" s="8" t="s">
        <v>171</v>
      </c>
      <c r="K256" s="18">
        <f t="shared" si="12"/>
        <v>2.6754E-2</v>
      </c>
      <c r="L256" s="8" t="s">
        <v>351</v>
      </c>
      <c r="M256" s="8" t="s">
        <v>356</v>
      </c>
      <c r="N256" s="8" t="s">
        <v>178</v>
      </c>
    </row>
    <row r="257" spans="2:14" ht="21.95" customHeight="1" thickBot="1" x14ac:dyDescent="0.35">
      <c r="B257" s="20" t="s">
        <v>585</v>
      </c>
      <c r="C257" s="20" t="s">
        <v>765</v>
      </c>
      <c r="D257" s="40" t="s">
        <v>754</v>
      </c>
      <c r="E257" s="40" t="s">
        <v>193</v>
      </c>
      <c r="F257" s="31" t="s">
        <v>378</v>
      </c>
      <c r="G257" s="41" t="s">
        <v>364</v>
      </c>
      <c r="H257" s="41" t="s">
        <v>331</v>
      </c>
      <c r="I257" s="36">
        <v>20</v>
      </c>
      <c r="J257" s="8" t="s">
        <v>809</v>
      </c>
      <c r="K257" s="18">
        <f>0.44*0.34*0.185</f>
        <v>2.7676000000000003E-2</v>
      </c>
      <c r="L257" s="20" t="s">
        <v>351</v>
      </c>
      <c r="M257" s="20" t="s">
        <v>356</v>
      </c>
      <c r="N257" s="20" t="s">
        <v>178</v>
      </c>
    </row>
    <row r="258" spans="2:14" ht="21.95" customHeight="1" x14ac:dyDescent="0.3">
      <c r="B258" s="24" t="s">
        <v>586</v>
      </c>
      <c r="C258" s="24" t="s">
        <v>766</v>
      </c>
      <c r="D258" s="25" t="s">
        <v>966</v>
      </c>
      <c r="E258" s="25" t="s">
        <v>192</v>
      </c>
      <c r="F258" s="26" t="s">
        <v>429</v>
      </c>
      <c r="G258" s="27" t="s">
        <v>326</v>
      </c>
      <c r="H258" s="27" t="s">
        <v>323</v>
      </c>
      <c r="I258" s="34">
        <v>5.88</v>
      </c>
      <c r="J258" s="24" t="s">
        <v>810</v>
      </c>
      <c r="K258" s="35">
        <f>0.23*0.186*0.24</f>
        <v>1.0267199999999999E-2</v>
      </c>
      <c r="L258" s="24" t="s">
        <v>350</v>
      </c>
      <c r="M258" s="24" t="s">
        <v>355</v>
      </c>
      <c r="N258" s="24" t="s">
        <v>454</v>
      </c>
    </row>
    <row r="259" spans="2:14" ht="21.95" customHeight="1" x14ac:dyDescent="0.3">
      <c r="B259" s="8" t="s">
        <v>587</v>
      </c>
      <c r="C259" s="8" t="s">
        <v>767</v>
      </c>
      <c r="D259" s="2" t="s">
        <v>965</v>
      </c>
      <c r="E259" s="2" t="s">
        <v>192</v>
      </c>
      <c r="F259" s="3" t="s">
        <v>430</v>
      </c>
      <c r="G259" s="6" t="s">
        <v>326</v>
      </c>
      <c r="H259" s="6" t="s">
        <v>322</v>
      </c>
      <c r="I259" s="36">
        <v>6.58</v>
      </c>
      <c r="J259" s="8" t="s">
        <v>810</v>
      </c>
      <c r="K259" s="18">
        <f>0.23*0.186*0.24</f>
        <v>1.0267199999999999E-2</v>
      </c>
      <c r="L259" s="8" t="s">
        <v>350</v>
      </c>
      <c r="M259" s="8" t="s">
        <v>355</v>
      </c>
      <c r="N259" s="8" t="s">
        <v>453</v>
      </c>
    </row>
    <row r="260" spans="2:14" ht="21.95" customHeight="1" x14ac:dyDescent="0.3">
      <c r="B260" s="8" t="s">
        <v>588</v>
      </c>
      <c r="C260" s="8" t="s">
        <v>768</v>
      </c>
      <c r="D260" s="2" t="s">
        <v>964</v>
      </c>
      <c r="E260" s="2" t="s">
        <v>192</v>
      </c>
      <c r="F260" s="3" t="s">
        <v>336</v>
      </c>
      <c r="G260" s="6" t="s">
        <v>326</v>
      </c>
      <c r="H260" s="6" t="s">
        <v>331</v>
      </c>
      <c r="I260" s="36">
        <v>16.21</v>
      </c>
      <c r="J260" s="8" t="s">
        <v>811</v>
      </c>
      <c r="K260" s="18">
        <f>0.42*0.29*0.13</f>
        <v>1.5834000000000001E-2</v>
      </c>
      <c r="L260" s="8" t="s">
        <v>350</v>
      </c>
      <c r="M260" s="8" t="s">
        <v>355</v>
      </c>
      <c r="N260" s="8" t="s">
        <v>453</v>
      </c>
    </row>
    <row r="261" spans="2:14" ht="21.95" customHeight="1" x14ac:dyDescent="0.3">
      <c r="B261" s="8" t="s">
        <v>589</v>
      </c>
      <c r="C261" s="8" t="s">
        <v>769</v>
      </c>
      <c r="D261" s="2" t="s">
        <v>963</v>
      </c>
      <c r="E261" s="2" t="s">
        <v>192</v>
      </c>
      <c r="F261" s="3" t="s">
        <v>336</v>
      </c>
      <c r="G261" s="6" t="s">
        <v>326</v>
      </c>
      <c r="H261" s="6" t="s">
        <v>331</v>
      </c>
      <c r="I261" s="36">
        <v>16.21</v>
      </c>
      <c r="J261" s="8" t="s">
        <v>811</v>
      </c>
      <c r="K261" s="18">
        <f>0.42*0.29*0.13</f>
        <v>1.5834000000000001E-2</v>
      </c>
      <c r="L261" s="8" t="s">
        <v>350</v>
      </c>
      <c r="M261" s="8" t="s">
        <v>355</v>
      </c>
      <c r="N261" s="8" t="s">
        <v>453</v>
      </c>
    </row>
    <row r="262" spans="2:14" ht="21.95" customHeight="1" x14ac:dyDescent="0.3">
      <c r="B262" s="8" t="s">
        <v>590</v>
      </c>
      <c r="C262" s="8" t="s">
        <v>770</v>
      </c>
      <c r="D262" s="2" t="s">
        <v>962</v>
      </c>
      <c r="E262" s="2" t="s">
        <v>192</v>
      </c>
      <c r="F262" s="3" t="s">
        <v>812</v>
      </c>
      <c r="G262" s="11" t="s">
        <v>195</v>
      </c>
      <c r="H262" s="6" t="s">
        <v>334</v>
      </c>
      <c r="I262" s="36">
        <v>16.8</v>
      </c>
      <c r="J262" s="8" t="s">
        <v>813</v>
      </c>
      <c r="K262" s="18">
        <f>0.32*0.32*0.38</f>
        <v>3.8912000000000002E-2</v>
      </c>
      <c r="L262" s="8" t="s">
        <v>350</v>
      </c>
      <c r="M262" s="8" t="s">
        <v>355</v>
      </c>
      <c r="N262" s="8" t="s">
        <v>453</v>
      </c>
    </row>
    <row r="263" spans="2:14" ht="21.95" customHeight="1" x14ac:dyDescent="0.3">
      <c r="B263" s="8" t="s">
        <v>591</v>
      </c>
      <c r="C263" s="8" t="s">
        <v>771</v>
      </c>
      <c r="D263" s="2" t="s">
        <v>961</v>
      </c>
      <c r="E263" s="2" t="s">
        <v>192</v>
      </c>
      <c r="F263" s="3" t="s">
        <v>812</v>
      </c>
      <c r="G263" s="11" t="s">
        <v>195</v>
      </c>
      <c r="H263" s="6" t="s">
        <v>334</v>
      </c>
      <c r="I263" s="36">
        <v>16.8</v>
      </c>
      <c r="J263" s="8" t="s">
        <v>813</v>
      </c>
      <c r="K263" s="18">
        <f>0.32*0.32*0.38</f>
        <v>3.8912000000000002E-2</v>
      </c>
      <c r="L263" s="8" t="s">
        <v>350</v>
      </c>
      <c r="M263" s="8" t="s">
        <v>355</v>
      </c>
      <c r="N263" s="8" t="s">
        <v>453</v>
      </c>
    </row>
    <row r="264" spans="2:14" ht="21.95" customHeight="1" x14ac:dyDescent="0.3">
      <c r="B264" s="8" t="s">
        <v>592</v>
      </c>
      <c r="C264" s="8" t="s">
        <v>772</v>
      </c>
      <c r="D264" s="2" t="s">
        <v>958</v>
      </c>
      <c r="E264" s="2" t="s">
        <v>192</v>
      </c>
      <c r="F264" s="3" t="s">
        <v>338</v>
      </c>
      <c r="G264" s="11" t="s">
        <v>326</v>
      </c>
      <c r="H264" s="6" t="s">
        <v>323</v>
      </c>
      <c r="I264" s="36">
        <v>6.58</v>
      </c>
      <c r="J264" s="8" t="s">
        <v>810</v>
      </c>
      <c r="K264" s="18">
        <f>0.23*0.186*0.24</f>
        <v>1.0267199999999999E-2</v>
      </c>
      <c r="L264" s="8" t="s">
        <v>350</v>
      </c>
      <c r="M264" s="8" t="s">
        <v>355</v>
      </c>
      <c r="N264" s="8" t="s">
        <v>453</v>
      </c>
    </row>
    <row r="265" spans="2:14" ht="21.95" customHeight="1" x14ac:dyDescent="0.3">
      <c r="B265" s="8" t="s">
        <v>593</v>
      </c>
      <c r="C265" s="8" t="s">
        <v>773</v>
      </c>
      <c r="D265" s="2" t="s">
        <v>959</v>
      </c>
      <c r="E265" s="2" t="s">
        <v>192</v>
      </c>
      <c r="F265" s="3" t="s">
        <v>336</v>
      </c>
      <c r="G265" s="11" t="s">
        <v>326</v>
      </c>
      <c r="H265" s="6" t="s">
        <v>331</v>
      </c>
      <c r="I265" s="36">
        <v>16.21</v>
      </c>
      <c r="J265" s="8" t="s">
        <v>811</v>
      </c>
      <c r="K265" s="18">
        <f>0.42*0.29*0.13</f>
        <v>1.5834000000000001E-2</v>
      </c>
      <c r="L265" s="8" t="s">
        <v>350</v>
      </c>
      <c r="M265" s="8" t="s">
        <v>355</v>
      </c>
      <c r="N265" s="8" t="s">
        <v>453</v>
      </c>
    </row>
    <row r="266" spans="2:14" ht="21.95" customHeight="1" thickBot="1" x14ac:dyDescent="0.35">
      <c r="B266" s="20" t="s">
        <v>594</v>
      </c>
      <c r="C266" s="20" t="s">
        <v>774</v>
      </c>
      <c r="D266" s="40" t="s">
        <v>960</v>
      </c>
      <c r="E266" s="40" t="s">
        <v>192</v>
      </c>
      <c r="F266" s="31" t="s">
        <v>337</v>
      </c>
      <c r="G266" s="54" t="s">
        <v>195</v>
      </c>
      <c r="H266" s="41" t="s">
        <v>334</v>
      </c>
      <c r="I266" s="55">
        <v>16.8</v>
      </c>
      <c r="J266" s="20" t="s">
        <v>813</v>
      </c>
      <c r="K266" s="56">
        <f>0.32*0.32*0.38</f>
        <v>3.8912000000000002E-2</v>
      </c>
      <c r="L266" s="20" t="s">
        <v>350</v>
      </c>
      <c r="M266" s="20" t="s">
        <v>355</v>
      </c>
      <c r="N266" s="20" t="s">
        <v>453</v>
      </c>
    </row>
    <row r="267" spans="2:14" ht="21.95" customHeight="1" x14ac:dyDescent="0.3">
      <c r="B267" s="24" t="s">
        <v>595</v>
      </c>
      <c r="C267" s="24" t="s">
        <v>817</v>
      </c>
      <c r="D267" s="25" t="s">
        <v>826</v>
      </c>
      <c r="E267" s="25" t="s">
        <v>822</v>
      </c>
      <c r="F267" s="26">
        <v>200</v>
      </c>
      <c r="G267" s="27" t="s">
        <v>320</v>
      </c>
      <c r="H267" s="27" t="s">
        <v>323</v>
      </c>
      <c r="I267" s="34">
        <v>13</v>
      </c>
      <c r="J267" s="24" t="s">
        <v>926</v>
      </c>
      <c r="K267" s="35">
        <f>0.3*0.3*0.28</f>
        <v>2.52E-2</v>
      </c>
      <c r="L267" s="24" t="s">
        <v>351</v>
      </c>
      <c r="M267" s="24" t="s">
        <v>356</v>
      </c>
      <c r="N267" s="24" t="s">
        <v>823</v>
      </c>
    </row>
    <row r="268" spans="2:14" ht="21.95" customHeight="1" x14ac:dyDescent="0.3">
      <c r="B268" s="8" t="s">
        <v>596</v>
      </c>
      <c r="C268" s="8" t="s">
        <v>818</v>
      </c>
      <c r="D268" s="2" t="s">
        <v>824</v>
      </c>
      <c r="E268" s="2" t="s">
        <v>822</v>
      </c>
      <c r="F268" s="3">
        <v>150</v>
      </c>
      <c r="G268" s="6" t="s">
        <v>320</v>
      </c>
      <c r="H268" s="6" t="s">
        <v>927</v>
      </c>
      <c r="I268" s="36">
        <v>10.5</v>
      </c>
      <c r="J268" s="8" t="s">
        <v>926</v>
      </c>
      <c r="K268" s="18">
        <f>0.3*0.3*0.28</f>
        <v>2.52E-2</v>
      </c>
      <c r="L268" s="8" t="s">
        <v>351</v>
      </c>
      <c r="M268" s="8" t="s">
        <v>353</v>
      </c>
      <c r="N268" s="8" t="s">
        <v>823</v>
      </c>
    </row>
    <row r="269" spans="2:14" ht="21.95" customHeight="1" x14ac:dyDescent="0.3">
      <c r="B269" s="8" t="s">
        <v>597</v>
      </c>
      <c r="C269" s="8" t="s">
        <v>819</v>
      </c>
      <c r="D269" s="2" t="s">
        <v>827</v>
      </c>
      <c r="E269" s="2" t="s">
        <v>822</v>
      </c>
      <c r="F269" s="3">
        <v>200</v>
      </c>
      <c r="G269" s="6" t="s">
        <v>320</v>
      </c>
      <c r="H269" s="6" t="s">
        <v>927</v>
      </c>
      <c r="I269" s="36">
        <v>13</v>
      </c>
      <c r="J269" s="8" t="s">
        <v>926</v>
      </c>
      <c r="K269" s="18">
        <f>0.3*0.3*0.28</f>
        <v>2.52E-2</v>
      </c>
      <c r="L269" s="8" t="s">
        <v>351</v>
      </c>
      <c r="M269" s="8" t="s">
        <v>356</v>
      </c>
      <c r="N269" s="8" t="s">
        <v>823</v>
      </c>
    </row>
    <row r="270" spans="2:14" ht="21.95" customHeight="1" x14ac:dyDescent="0.3">
      <c r="B270" s="8" t="s">
        <v>598</v>
      </c>
      <c r="C270" s="8" t="s">
        <v>820</v>
      </c>
      <c r="D270" s="2" t="s">
        <v>828</v>
      </c>
      <c r="E270" s="2" t="s">
        <v>822</v>
      </c>
      <c r="F270" s="3">
        <v>200</v>
      </c>
      <c r="G270" s="6" t="s">
        <v>320</v>
      </c>
      <c r="H270" s="6" t="s">
        <v>927</v>
      </c>
      <c r="I270" s="36">
        <v>13</v>
      </c>
      <c r="J270" s="8" t="s">
        <v>926</v>
      </c>
      <c r="K270" s="18">
        <f>0.3*0.3*0.28</f>
        <v>2.52E-2</v>
      </c>
      <c r="L270" s="8" t="s">
        <v>351</v>
      </c>
      <c r="M270" s="8" t="s">
        <v>356</v>
      </c>
      <c r="N270" s="8" t="s">
        <v>823</v>
      </c>
    </row>
    <row r="271" spans="2:14" ht="21.95" customHeight="1" thickBot="1" x14ac:dyDescent="0.35">
      <c r="B271" s="28" t="s">
        <v>599</v>
      </c>
      <c r="C271" s="28" t="s">
        <v>821</v>
      </c>
      <c r="D271" s="29" t="s">
        <v>825</v>
      </c>
      <c r="E271" s="29" t="s">
        <v>822</v>
      </c>
      <c r="F271" s="37">
        <v>200</v>
      </c>
      <c r="G271" s="30" t="s">
        <v>320</v>
      </c>
      <c r="H271" s="30" t="s">
        <v>322</v>
      </c>
      <c r="I271" s="57">
        <v>13</v>
      </c>
      <c r="J271" s="28" t="s">
        <v>926</v>
      </c>
      <c r="K271" s="39">
        <f>0.3*0.3*0.28</f>
        <v>2.52E-2</v>
      </c>
      <c r="L271" s="28" t="s">
        <v>351</v>
      </c>
      <c r="M271" s="28" t="s">
        <v>356</v>
      </c>
      <c r="N271" s="28" t="s">
        <v>823</v>
      </c>
    </row>
    <row r="272" spans="2:14" ht="21.95" customHeight="1" x14ac:dyDescent="0.3">
      <c r="B272" s="21" t="s">
        <v>600</v>
      </c>
      <c r="C272" s="21" t="s">
        <v>775</v>
      </c>
      <c r="D272" s="22" t="s">
        <v>194</v>
      </c>
      <c r="E272" s="22" t="s">
        <v>185</v>
      </c>
      <c r="F272" s="42" t="s">
        <v>431</v>
      </c>
      <c r="G272" s="23" t="s">
        <v>339</v>
      </c>
      <c r="H272" s="23" t="s">
        <v>331</v>
      </c>
      <c r="I272" s="43">
        <f>0.2*40*1.2</f>
        <v>9.6</v>
      </c>
      <c r="J272" s="21" t="s">
        <v>171</v>
      </c>
      <c r="K272" s="44">
        <f t="shared" si="12"/>
        <v>2.6754E-2</v>
      </c>
      <c r="L272" s="21" t="s">
        <v>351</v>
      </c>
      <c r="M272" s="21" t="s">
        <v>353</v>
      </c>
      <c r="N272" s="21" t="s">
        <v>1113</v>
      </c>
    </row>
    <row r="273" spans="2:14" ht="21.95" customHeight="1" x14ac:dyDescent="0.3">
      <c r="B273" s="8" t="s">
        <v>601</v>
      </c>
      <c r="C273" s="8" t="s">
        <v>775</v>
      </c>
      <c r="D273" s="2" t="s">
        <v>194</v>
      </c>
      <c r="E273" s="2" t="s">
        <v>185</v>
      </c>
      <c r="F273" s="3" t="s">
        <v>425</v>
      </c>
      <c r="G273" s="6" t="s">
        <v>340</v>
      </c>
      <c r="H273" s="6" t="s">
        <v>331</v>
      </c>
      <c r="I273" s="36">
        <v>12</v>
      </c>
      <c r="J273" s="8" t="s">
        <v>171</v>
      </c>
      <c r="K273" s="18">
        <f t="shared" si="12"/>
        <v>2.6754E-2</v>
      </c>
      <c r="L273" s="8" t="s">
        <v>351</v>
      </c>
      <c r="M273" s="8" t="s">
        <v>353</v>
      </c>
      <c r="N273" s="8" t="s">
        <v>1113</v>
      </c>
    </row>
    <row r="274" spans="2:14" ht="21.95" customHeight="1" x14ac:dyDescent="0.3">
      <c r="B274" s="8" t="s">
        <v>602</v>
      </c>
      <c r="C274" s="8" t="s">
        <v>776</v>
      </c>
      <c r="D274" s="2" t="s">
        <v>222</v>
      </c>
      <c r="E274" s="2" t="s">
        <v>224</v>
      </c>
      <c r="F274" s="3" t="s">
        <v>378</v>
      </c>
      <c r="G274" s="6" t="s">
        <v>326</v>
      </c>
      <c r="H274" s="6" t="s">
        <v>331</v>
      </c>
      <c r="I274" s="36">
        <v>7</v>
      </c>
      <c r="J274" s="8" t="s">
        <v>779</v>
      </c>
      <c r="K274" s="18">
        <f>0.52*0.35*0.23</f>
        <v>4.1860000000000001E-2</v>
      </c>
      <c r="L274" s="8" t="s">
        <v>351</v>
      </c>
      <c r="M274" s="8" t="s">
        <v>349</v>
      </c>
      <c r="N274" s="8" t="s">
        <v>182</v>
      </c>
    </row>
    <row r="275" spans="2:14" ht="21.95" customHeight="1" x14ac:dyDescent="0.3">
      <c r="B275" s="8" t="s">
        <v>603</v>
      </c>
      <c r="C275" s="8" t="s">
        <v>777</v>
      </c>
      <c r="D275" s="2" t="s">
        <v>223</v>
      </c>
      <c r="E275" s="45" t="s">
        <v>225</v>
      </c>
      <c r="F275" s="3" t="s">
        <v>378</v>
      </c>
      <c r="G275" s="6" t="s">
        <v>318</v>
      </c>
      <c r="H275" s="6" t="s">
        <v>331</v>
      </c>
      <c r="I275" s="36">
        <v>13</v>
      </c>
      <c r="J275" s="8" t="s">
        <v>780</v>
      </c>
      <c r="K275" s="18">
        <f>0.3*0.4*0.25</f>
        <v>0.03</v>
      </c>
      <c r="L275" s="8" t="s">
        <v>351</v>
      </c>
      <c r="M275" s="8" t="s">
        <v>353</v>
      </c>
      <c r="N275" s="8" t="s">
        <v>182</v>
      </c>
    </row>
    <row r="276" spans="2:14" ht="21.95" customHeight="1" x14ac:dyDescent="0.3">
      <c r="B276" s="8" t="s">
        <v>604</v>
      </c>
      <c r="C276" s="8" t="s">
        <v>778</v>
      </c>
      <c r="D276" s="2" t="s">
        <v>221</v>
      </c>
      <c r="E276" s="2" t="s">
        <v>226</v>
      </c>
      <c r="F276" s="3" t="s">
        <v>341</v>
      </c>
      <c r="G276" s="6" t="s">
        <v>339</v>
      </c>
      <c r="H276" s="6" t="s">
        <v>331</v>
      </c>
      <c r="I276" s="36">
        <v>9.5</v>
      </c>
      <c r="J276" s="8" t="s">
        <v>814</v>
      </c>
      <c r="K276" s="18">
        <v>4.0099999999999997E-2</v>
      </c>
      <c r="L276" s="8" t="s">
        <v>351</v>
      </c>
      <c r="M276" s="8" t="s">
        <v>353</v>
      </c>
      <c r="N276" s="8" t="s">
        <v>182</v>
      </c>
    </row>
    <row r="277" spans="2:14" ht="21.95" customHeight="1" x14ac:dyDescent="0.3">
      <c r="B277" s="8" t="s">
        <v>605</v>
      </c>
      <c r="C277" s="8" t="s">
        <v>778</v>
      </c>
      <c r="D277" s="2" t="s">
        <v>221</v>
      </c>
      <c r="E277" s="2" t="s">
        <v>226</v>
      </c>
      <c r="F277" s="3" t="s">
        <v>378</v>
      </c>
      <c r="G277" s="6" t="s">
        <v>340</v>
      </c>
      <c r="H277" s="6" t="s">
        <v>331</v>
      </c>
      <c r="I277" s="36">
        <v>11</v>
      </c>
      <c r="J277" s="8" t="s">
        <v>814</v>
      </c>
      <c r="K277" s="18">
        <v>2.8500000000000001E-2</v>
      </c>
      <c r="L277" s="8" t="s">
        <v>351</v>
      </c>
      <c r="M277" s="8" t="s">
        <v>353</v>
      </c>
      <c r="N277" s="8" t="s">
        <v>182</v>
      </c>
    </row>
    <row r="278" spans="2:14" ht="50.25" customHeight="1" x14ac:dyDescent="0.3">
      <c r="B278" s="71" t="s">
        <v>682</v>
      </c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</row>
    <row r="279" spans="2:14" ht="21.95" customHeight="1" x14ac:dyDescent="0.3">
      <c r="B279" s="8" t="s">
        <v>468</v>
      </c>
      <c r="C279" s="8" t="s">
        <v>781</v>
      </c>
      <c r="D279" s="8" t="s">
        <v>241</v>
      </c>
      <c r="E279" s="8" t="s">
        <v>185</v>
      </c>
      <c r="F279" s="3" t="s">
        <v>421</v>
      </c>
      <c r="G279" s="8">
        <v>12</v>
      </c>
      <c r="H279" s="8" t="s">
        <v>331</v>
      </c>
      <c r="I279" s="36" t="s">
        <v>787</v>
      </c>
      <c r="J279" s="8" t="s">
        <v>788</v>
      </c>
      <c r="K279" s="18">
        <f>0.34*0.23*0.16</f>
        <v>1.2512000000000001E-2</v>
      </c>
      <c r="L279" s="8" t="s">
        <v>351</v>
      </c>
      <c r="M279" s="8" t="s">
        <v>349</v>
      </c>
      <c r="N279" s="8" t="s">
        <v>242</v>
      </c>
    </row>
    <row r="280" spans="2:14" ht="21.95" customHeight="1" x14ac:dyDescent="0.3">
      <c r="B280" s="8" t="s">
        <v>634</v>
      </c>
      <c r="C280" s="8" t="s">
        <v>782</v>
      </c>
      <c r="D280" s="2" t="s">
        <v>784</v>
      </c>
      <c r="E280" s="8" t="s">
        <v>185</v>
      </c>
      <c r="F280" s="3" t="s">
        <v>422</v>
      </c>
      <c r="G280" s="8">
        <v>12</v>
      </c>
      <c r="H280" s="8" t="s">
        <v>331</v>
      </c>
      <c r="I280" s="36">
        <v>1.83</v>
      </c>
      <c r="J280" s="8" t="s">
        <v>786</v>
      </c>
      <c r="K280" s="18">
        <f>0.32*0.26*0.225</f>
        <v>1.8720000000000004E-2</v>
      </c>
      <c r="L280" s="8" t="s">
        <v>351</v>
      </c>
      <c r="M280" s="8" t="s">
        <v>349</v>
      </c>
      <c r="N280" s="8" t="s">
        <v>242</v>
      </c>
    </row>
    <row r="281" spans="2:14" ht="21.95" customHeight="1" x14ac:dyDescent="0.3">
      <c r="B281" s="8" t="s">
        <v>635</v>
      </c>
      <c r="C281" s="8" t="s">
        <v>783</v>
      </c>
      <c r="D281" s="2" t="s">
        <v>785</v>
      </c>
      <c r="E281" s="8" t="s">
        <v>185</v>
      </c>
      <c r="F281" s="3" t="s">
        <v>423</v>
      </c>
      <c r="G281" s="8">
        <v>12</v>
      </c>
      <c r="H281" s="8" t="s">
        <v>331</v>
      </c>
      <c r="I281" s="36">
        <v>2.16</v>
      </c>
      <c r="J281" s="8" t="s">
        <v>786</v>
      </c>
      <c r="K281" s="18">
        <f>0.32*0.26*0.225</f>
        <v>1.8720000000000004E-2</v>
      </c>
      <c r="L281" s="8" t="s">
        <v>351</v>
      </c>
      <c r="M281" s="8" t="s">
        <v>349</v>
      </c>
      <c r="N281" s="8" t="s">
        <v>242</v>
      </c>
    </row>
    <row r="282" spans="2:14" ht="21.95" customHeight="1" x14ac:dyDescent="0.3">
      <c r="B282" s="59" t="s">
        <v>636</v>
      </c>
      <c r="C282" s="59" t="s">
        <v>1215</v>
      </c>
      <c r="D282" s="60" t="s">
        <v>1219</v>
      </c>
      <c r="E282" s="59" t="s">
        <v>185</v>
      </c>
      <c r="F282" s="66" t="s">
        <v>1223</v>
      </c>
      <c r="G282" s="59" t="s">
        <v>366</v>
      </c>
      <c r="H282" s="59" t="s">
        <v>331</v>
      </c>
      <c r="I282" s="67">
        <v>1.9</v>
      </c>
      <c r="J282" s="59" t="s">
        <v>1224</v>
      </c>
      <c r="K282" s="61">
        <v>5.8900000000000001E-2</v>
      </c>
      <c r="L282" s="59" t="s">
        <v>351</v>
      </c>
      <c r="M282" s="59" t="s">
        <v>349</v>
      </c>
      <c r="N282" s="59" t="s">
        <v>242</v>
      </c>
    </row>
    <row r="283" spans="2:14" ht="21.95" customHeight="1" x14ac:dyDescent="0.3">
      <c r="B283" s="59" t="s">
        <v>1225</v>
      </c>
      <c r="C283" s="59" t="s">
        <v>1227</v>
      </c>
      <c r="D283" s="60" t="s">
        <v>1219</v>
      </c>
      <c r="E283" s="59" t="s">
        <v>185</v>
      </c>
      <c r="F283" s="66" t="s">
        <v>1229</v>
      </c>
      <c r="G283" s="59" t="s">
        <v>367</v>
      </c>
      <c r="H283" s="59" t="s">
        <v>331</v>
      </c>
      <c r="I283" s="67">
        <v>1.9</v>
      </c>
      <c r="J283" s="59" t="s">
        <v>1224</v>
      </c>
      <c r="K283" s="61">
        <v>5.8900000000000001E-2</v>
      </c>
      <c r="L283" s="59" t="s">
        <v>351</v>
      </c>
      <c r="M283" s="59" t="s">
        <v>349</v>
      </c>
      <c r="N283" s="59" t="s">
        <v>242</v>
      </c>
    </row>
    <row r="284" spans="2:14" ht="21.95" customHeight="1" x14ac:dyDescent="0.3">
      <c r="B284" s="59" t="s">
        <v>1226</v>
      </c>
      <c r="C284" s="59" t="s">
        <v>1228</v>
      </c>
      <c r="D284" s="60" t="s">
        <v>1219</v>
      </c>
      <c r="E284" s="59" t="s">
        <v>185</v>
      </c>
      <c r="F284" s="66" t="s">
        <v>1230</v>
      </c>
      <c r="G284" s="59" t="s">
        <v>318</v>
      </c>
      <c r="H284" s="59" t="s">
        <v>331</v>
      </c>
      <c r="I284" s="67">
        <v>1.9</v>
      </c>
      <c r="J284" s="59" t="s">
        <v>1224</v>
      </c>
      <c r="K284" s="61">
        <v>5.8900000000000001E-2</v>
      </c>
      <c r="L284" s="59" t="s">
        <v>351</v>
      </c>
      <c r="M284" s="59" t="s">
        <v>349</v>
      </c>
      <c r="N284" s="59" t="s">
        <v>242</v>
      </c>
    </row>
    <row r="285" spans="2:14" ht="21.95" customHeight="1" x14ac:dyDescent="0.3">
      <c r="B285" s="59" t="s">
        <v>637</v>
      </c>
      <c r="C285" s="59" t="s">
        <v>1216</v>
      </c>
      <c r="D285" s="60" t="s">
        <v>1220</v>
      </c>
      <c r="E285" s="59" t="s">
        <v>185</v>
      </c>
      <c r="F285" s="66" t="s">
        <v>1223</v>
      </c>
      <c r="G285" s="59" t="s">
        <v>366</v>
      </c>
      <c r="H285" s="59" t="s">
        <v>331</v>
      </c>
      <c r="I285" s="67">
        <v>1.9</v>
      </c>
      <c r="J285" s="59" t="s">
        <v>1224</v>
      </c>
      <c r="K285" s="61">
        <v>5.8900000000000001E-2</v>
      </c>
      <c r="L285" s="59" t="s">
        <v>351</v>
      </c>
      <c r="M285" s="59" t="s">
        <v>349</v>
      </c>
      <c r="N285" s="59" t="s">
        <v>242</v>
      </c>
    </row>
    <row r="286" spans="2:14" ht="21.95" customHeight="1" x14ac:dyDescent="0.3">
      <c r="B286" s="59" t="s">
        <v>638</v>
      </c>
      <c r="C286" s="59" t="s">
        <v>1217</v>
      </c>
      <c r="D286" s="60" t="s">
        <v>1221</v>
      </c>
      <c r="E286" s="59" t="s">
        <v>185</v>
      </c>
      <c r="F286" s="66" t="s">
        <v>1223</v>
      </c>
      <c r="G286" s="59" t="s">
        <v>366</v>
      </c>
      <c r="H286" s="59" t="s">
        <v>331</v>
      </c>
      <c r="I286" s="67">
        <v>1.9</v>
      </c>
      <c r="J286" s="59" t="s">
        <v>1224</v>
      </c>
      <c r="K286" s="61">
        <v>5.8900000000000001E-2</v>
      </c>
      <c r="L286" s="59" t="s">
        <v>351</v>
      </c>
      <c r="M286" s="59" t="s">
        <v>349</v>
      </c>
      <c r="N286" s="59" t="s">
        <v>242</v>
      </c>
    </row>
    <row r="287" spans="2:14" ht="21.95" customHeight="1" x14ac:dyDescent="0.3">
      <c r="B287" s="59" t="s">
        <v>639</v>
      </c>
      <c r="C287" s="59" t="s">
        <v>1218</v>
      </c>
      <c r="D287" s="60" t="s">
        <v>1222</v>
      </c>
      <c r="E287" s="59" t="s">
        <v>185</v>
      </c>
      <c r="F287" s="66" t="s">
        <v>1223</v>
      </c>
      <c r="G287" s="59" t="s">
        <v>366</v>
      </c>
      <c r="H287" s="59" t="s">
        <v>331</v>
      </c>
      <c r="I287" s="67">
        <v>1.9</v>
      </c>
      <c r="J287" s="59" t="s">
        <v>1224</v>
      </c>
      <c r="K287" s="61">
        <v>5.8900000000000001E-2</v>
      </c>
      <c r="L287" s="59" t="s">
        <v>351</v>
      </c>
      <c r="M287" s="59" t="s">
        <v>349</v>
      </c>
      <c r="N287" s="59" t="s">
        <v>242</v>
      </c>
    </row>
    <row r="288" spans="2:14" ht="21.95" customHeight="1" x14ac:dyDescent="0.3">
      <c r="B288" s="8" t="s">
        <v>640</v>
      </c>
      <c r="C288" s="8" t="s">
        <v>789</v>
      </c>
      <c r="D288" s="2" t="s">
        <v>369</v>
      </c>
      <c r="E288" s="2" t="s">
        <v>370</v>
      </c>
      <c r="F288" s="3" t="s">
        <v>371</v>
      </c>
      <c r="G288" s="8" t="s">
        <v>372</v>
      </c>
      <c r="H288" s="8" t="s">
        <v>331</v>
      </c>
      <c r="I288" s="36">
        <v>4.4000000000000004</v>
      </c>
      <c r="J288" s="8" t="s">
        <v>808</v>
      </c>
      <c r="K288" s="18">
        <f>0.575*0.485*0.27</f>
        <v>7.5296249999999995E-2</v>
      </c>
      <c r="L288" s="8" t="s">
        <v>351</v>
      </c>
      <c r="M288" s="8" t="s">
        <v>349</v>
      </c>
      <c r="N288" s="8" t="s">
        <v>183</v>
      </c>
    </row>
    <row r="289" spans="2:14" ht="21.95" customHeight="1" x14ac:dyDescent="0.3">
      <c r="B289" s="8" t="s">
        <v>641</v>
      </c>
      <c r="C289" s="8" t="s">
        <v>790</v>
      </c>
      <c r="D289" s="2" t="s">
        <v>368</v>
      </c>
      <c r="E289" s="2" t="s">
        <v>370</v>
      </c>
      <c r="F289" s="3" t="s">
        <v>371</v>
      </c>
      <c r="G289" s="8" t="s">
        <v>372</v>
      </c>
      <c r="H289" s="8" t="s">
        <v>331</v>
      </c>
      <c r="I289" s="36">
        <v>4.4000000000000004</v>
      </c>
      <c r="J289" s="8" t="s">
        <v>808</v>
      </c>
      <c r="K289" s="18">
        <f>0.575*0.485*0.27</f>
        <v>7.5296249999999995E-2</v>
      </c>
      <c r="L289" s="8" t="s">
        <v>351</v>
      </c>
      <c r="M289" s="8" t="s">
        <v>349</v>
      </c>
      <c r="N289" s="8" t="s">
        <v>373</v>
      </c>
    </row>
    <row r="290" spans="2:14" ht="50.25" customHeight="1" x14ac:dyDescent="0.3">
      <c r="B290" s="71" t="s">
        <v>683</v>
      </c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</row>
    <row r="291" spans="2:14" ht="21.95" customHeight="1" x14ac:dyDescent="0.3">
      <c r="B291" s="8" t="s">
        <v>461</v>
      </c>
      <c r="C291" s="8" t="s">
        <v>7</v>
      </c>
      <c r="D291" s="2" t="s">
        <v>247</v>
      </c>
      <c r="E291" s="2" t="s">
        <v>245</v>
      </c>
      <c r="F291" s="8" t="s">
        <v>374</v>
      </c>
      <c r="G291" s="8" t="s">
        <v>326</v>
      </c>
      <c r="H291" s="8" t="s">
        <v>329</v>
      </c>
      <c r="I291" s="36">
        <f>1000/1000</f>
        <v>1</v>
      </c>
      <c r="J291" s="8" t="s">
        <v>9</v>
      </c>
      <c r="K291" s="18">
        <f>0.284*0.19*0.165</f>
        <v>8.9033999999999988E-3</v>
      </c>
      <c r="L291" s="8" t="s">
        <v>351</v>
      </c>
      <c r="M291" s="8" t="s">
        <v>353</v>
      </c>
      <c r="N291" s="8" t="s">
        <v>177</v>
      </c>
    </row>
    <row r="292" spans="2:14" ht="21.95" customHeight="1" x14ac:dyDescent="0.3">
      <c r="B292" s="8" t="s">
        <v>642</v>
      </c>
      <c r="C292" s="8" t="s">
        <v>8</v>
      </c>
      <c r="D292" s="8" t="s">
        <v>248</v>
      </c>
      <c r="E292" s="2" t="s">
        <v>245</v>
      </c>
      <c r="F292" s="8" t="s">
        <v>374</v>
      </c>
      <c r="G292" s="8" t="s">
        <v>318</v>
      </c>
      <c r="H292" s="8" t="s">
        <v>329</v>
      </c>
      <c r="I292" s="36">
        <f>2000/1000</f>
        <v>2</v>
      </c>
      <c r="J292" s="8" t="s">
        <v>9</v>
      </c>
      <c r="K292" s="18">
        <f>0.284*0.19*0.165</f>
        <v>8.9033999999999988E-3</v>
      </c>
      <c r="L292" s="8" t="s">
        <v>350</v>
      </c>
      <c r="M292" s="8" t="s">
        <v>352</v>
      </c>
      <c r="N292" s="8" t="s">
        <v>177</v>
      </c>
    </row>
    <row r="293" spans="2:14" ht="21.95" customHeight="1" x14ac:dyDescent="0.3">
      <c r="B293" s="8" t="s">
        <v>643</v>
      </c>
      <c r="C293" s="2" t="s">
        <v>1001</v>
      </c>
      <c r="D293" s="2" t="s">
        <v>246</v>
      </c>
      <c r="E293" s="2" t="s">
        <v>245</v>
      </c>
      <c r="F293" s="8" t="s">
        <v>377</v>
      </c>
      <c r="G293" s="8" t="s">
        <v>317</v>
      </c>
      <c r="H293" s="8" t="s">
        <v>321</v>
      </c>
      <c r="I293" s="36">
        <f>2000/1000</f>
        <v>2</v>
      </c>
      <c r="J293" s="8" t="s">
        <v>10</v>
      </c>
      <c r="K293" s="18">
        <f>0.425*0.29*0.18</f>
        <v>2.2184999999999996E-2</v>
      </c>
      <c r="L293" s="8" t="s">
        <v>350</v>
      </c>
      <c r="M293" s="8" t="s">
        <v>352</v>
      </c>
      <c r="N293" s="8" t="s">
        <v>177</v>
      </c>
    </row>
    <row r="294" spans="2:14" ht="21.95" customHeight="1" x14ac:dyDescent="0.3">
      <c r="B294" s="8" t="s">
        <v>644</v>
      </c>
      <c r="C294" s="8" t="s">
        <v>11</v>
      </c>
      <c r="D294" s="8" t="s">
        <v>33</v>
      </c>
      <c r="E294" s="8" t="s">
        <v>251</v>
      </c>
      <c r="F294" s="8" t="s">
        <v>378</v>
      </c>
      <c r="G294" s="8" t="s">
        <v>317</v>
      </c>
      <c r="H294" s="8" t="s">
        <v>333</v>
      </c>
      <c r="I294" s="36">
        <f t="shared" ref="I294:I300" si="13">1*12*1.6</f>
        <v>19.200000000000003</v>
      </c>
      <c r="J294" s="8" t="s">
        <v>16</v>
      </c>
      <c r="K294" s="18">
        <f t="shared" ref="K294:K300" si="14">0.42*0.32*0.175</f>
        <v>2.3519999999999996E-2</v>
      </c>
      <c r="L294" s="8" t="s">
        <v>350</v>
      </c>
      <c r="M294" s="8" t="s">
        <v>352</v>
      </c>
      <c r="N294" s="8" t="s">
        <v>177</v>
      </c>
    </row>
    <row r="295" spans="2:14" ht="21.95" customHeight="1" x14ac:dyDescent="0.3">
      <c r="B295" s="8" t="s">
        <v>645</v>
      </c>
      <c r="C295" s="8" t="s">
        <v>12</v>
      </c>
      <c r="D295" s="8" t="s">
        <v>34</v>
      </c>
      <c r="E295" s="8" t="s">
        <v>251</v>
      </c>
      <c r="F295" s="8" t="s">
        <v>378</v>
      </c>
      <c r="G295" s="8" t="s">
        <v>317</v>
      </c>
      <c r="H295" s="8" t="s">
        <v>333</v>
      </c>
      <c r="I295" s="36">
        <f t="shared" si="13"/>
        <v>19.200000000000003</v>
      </c>
      <c r="J295" s="8" t="s">
        <v>16</v>
      </c>
      <c r="K295" s="18">
        <f t="shared" si="14"/>
        <v>2.3519999999999996E-2</v>
      </c>
      <c r="L295" s="8" t="s">
        <v>350</v>
      </c>
      <c r="M295" s="8" t="s">
        <v>352</v>
      </c>
      <c r="N295" s="8" t="s">
        <v>177</v>
      </c>
    </row>
    <row r="296" spans="2:14" ht="21.95" customHeight="1" x14ac:dyDescent="0.3">
      <c r="B296" s="8" t="s">
        <v>646</v>
      </c>
      <c r="C296" s="8" t="s">
        <v>1002</v>
      </c>
      <c r="D296" s="8" t="s">
        <v>250</v>
      </c>
      <c r="E296" s="8" t="s">
        <v>251</v>
      </c>
      <c r="F296" s="8" t="s">
        <v>378</v>
      </c>
      <c r="G296" s="8" t="s">
        <v>317</v>
      </c>
      <c r="H296" s="8" t="s">
        <v>333</v>
      </c>
      <c r="I296" s="36">
        <f t="shared" si="13"/>
        <v>19.200000000000003</v>
      </c>
      <c r="J296" s="8" t="s">
        <v>16</v>
      </c>
      <c r="K296" s="18">
        <f t="shared" si="14"/>
        <v>2.3519999999999996E-2</v>
      </c>
      <c r="L296" s="8" t="s">
        <v>350</v>
      </c>
      <c r="M296" s="8" t="s">
        <v>352</v>
      </c>
      <c r="N296" s="8" t="s">
        <v>177</v>
      </c>
    </row>
    <row r="297" spans="2:14" ht="21.95" customHeight="1" x14ac:dyDescent="0.3">
      <c r="B297" s="8" t="s">
        <v>647</v>
      </c>
      <c r="C297" s="8" t="s">
        <v>13</v>
      </c>
      <c r="D297" s="8" t="s">
        <v>35</v>
      </c>
      <c r="E297" s="8" t="s">
        <v>251</v>
      </c>
      <c r="F297" s="8" t="s">
        <v>378</v>
      </c>
      <c r="G297" s="8" t="s">
        <v>317</v>
      </c>
      <c r="H297" s="8" t="s">
        <v>333</v>
      </c>
      <c r="I297" s="36">
        <f t="shared" si="13"/>
        <v>19.200000000000003</v>
      </c>
      <c r="J297" s="8" t="s">
        <v>16</v>
      </c>
      <c r="K297" s="18">
        <f t="shared" si="14"/>
        <v>2.3519999999999996E-2</v>
      </c>
      <c r="L297" s="8" t="s">
        <v>350</v>
      </c>
      <c r="M297" s="8" t="s">
        <v>352</v>
      </c>
      <c r="N297" s="8" t="s">
        <v>177</v>
      </c>
    </row>
    <row r="298" spans="2:14" ht="21.95" customHeight="1" x14ac:dyDescent="0.3">
      <c r="B298" s="8" t="s">
        <v>648</v>
      </c>
      <c r="C298" s="8" t="s">
        <v>14</v>
      </c>
      <c r="D298" s="8" t="s">
        <v>36</v>
      </c>
      <c r="E298" s="8" t="s">
        <v>251</v>
      </c>
      <c r="F298" s="8" t="s">
        <v>378</v>
      </c>
      <c r="G298" s="8" t="s">
        <v>317</v>
      </c>
      <c r="H298" s="8" t="s">
        <v>333</v>
      </c>
      <c r="I298" s="36">
        <f t="shared" si="13"/>
        <v>19.200000000000003</v>
      </c>
      <c r="J298" s="8" t="s">
        <v>16</v>
      </c>
      <c r="K298" s="18">
        <f t="shared" si="14"/>
        <v>2.3519999999999996E-2</v>
      </c>
      <c r="L298" s="8" t="s">
        <v>350</v>
      </c>
      <c r="M298" s="8" t="s">
        <v>352</v>
      </c>
      <c r="N298" s="8" t="s">
        <v>177</v>
      </c>
    </row>
    <row r="299" spans="2:14" ht="21.95" customHeight="1" x14ac:dyDescent="0.3">
      <c r="B299" s="8" t="s">
        <v>649</v>
      </c>
      <c r="C299" s="8" t="s">
        <v>15</v>
      </c>
      <c r="D299" s="8" t="s">
        <v>37</v>
      </c>
      <c r="E299" s="8" t="s">
        <v>251</v>
      </c>
      <c r="F299" s="8" t="s">
        <v>378</v>
      </c>
      <c r="G299" s="8" t="s">
        <v>317</v>
      </c>
      <c r="H299" s="8" t="s">
        <v>333</v>
      </c>
      <c r="I299" s="36">
        <f t="shared" si="13"/>
        <v>19.200000000000003</v>
      </c>
      <c r="J299" s="8" t="s">
        <v>16</v>
      </c>
      <c r="K299" s="18">
        <f t="shared" si="14"/>
        <v>2.3519999999999996E-2</v>
      </c>
      <c r="L299" s="8" t="s">
        <v>350</v>
      </c>
      <c r="M299" s="8" t="s">
        <v>352</v>
      </c>
      <c r="N299" s="8" t="s">
        <v>177</v>
      </c>
    </row>
    <row r="300" spans="2:14" ht="21.95" customHeight="1" x14ac:dyDescent="0.3">
      <c r="B300" s="8" t="s">
        <v>650</v>
      </c>
      <c r="C300" s="8" t="s">
        <v>1003</v>
      </c>
      <c r="D300" s="8" t="s">
        <v>249</v>
      </c>
      <c r="E300" s="8" t="s">
        <v>251</v>
      </c>
      <c r="F300" s="8" t="s">
        <v>378</v>
      </c>
      <c r="G300" s="8" t="s">
        <v>317</v>
      </c>
      <c r="H300" s="8" t="s">
        <v>333</v>
      </c>
      <c r="I300" s="36">
        <f t="shared" si="13"/>
        <v>19.200000000000003</v>
      </c>
      <c r="J300" s="8" t="s">
        <v>16</v>
      </c>
      <c r="K300" s="18">
        <f t="shared" si="14"/>
        <v>2.3519999999999996E-2</v>
      </c>
      <c r="L300" s="8" t="s">
        <v>350</v>
      </c>
      <c r="M300" s="8" t="s">
        <v>352</v>
      </c>
      <c r="N300" s="8" t="s">
        <v>177</v>
      </c>
    </row>
    <row r="301" spans="2:14" ht="50.25" customHeight="1" x14ac:dyDescent="0.3">
      <c r="B301" s="73" t="s">
        <v>684</v>
      </c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</row>
    <row r="302" spans="2:14" ht="21.95" customHeight="1" x14ac:dyDescent="0.3">
      <c r="B302" s="8" t="s">
        <v>469</v>
      </c>
      <c r="C302" s="8" t="s">
        <v>1004</v>
      </c>
      <c r="D302" s="2" t="s">
        <v>267</v>
      </c>
      <c r="E302" s="2" t="s">
        <v>283</v>
      </c>
      <c r="F302" s="7" t="s">
        <v>393</v>
      </c>
      <c r="G302" s="8" t="s">
        <v>320</v>
      </c>
      <c r="H302" s="8" t="s">
        <v>328</v>
      </c>
      <c r="I302" s="33">
        <f>0.419*20+0.6</f>
        <v>8.9799999999999986</v>
      </c>
      <c r="J302" s="8" t="s">
        <v>40</v>
      </c>
      <c r="K302" s="18">
        <f>0.375*0.305*0.185</f>
        <v>2.1159375000000001E-2</v>
      </c>
      <c r="L302" s="8" t="s">
        <v>351</v>
      </c>
      <c r="M302" s="8" t="s">
        <v>353</v>
      </c>
      <c r="N302" s="8" t="s">
        <v>983</v>
      </c>
    </row>
    <row r="303" spans="2:14" ht="21.95" customHeight="1" x14ac:dyDescent="0.3">
      <c r="B303" s="8" t="s">
        <v>651</v>
      </c>
      <c r="C303" s="8" t="s">
        <v>1005</v>
      </c>
      <c r="D303" s="2" t="s">
        <v>268</v>
      </c>
      <c r="E303" s="2" t="s">
        <v>283</v>
      </c>
      <c r="F303" s="7" t="s">
        <v>394</v>
      </c>
      <c r="G303" s="8" t="s">
        <v>367</v>
      </c>
      <c r="H303" s="8" t="s">
        <v>328</v>
      </c>
      <c r="I303" s="33">
        <f>0.409*18+0.6</f>
        <v>7.9619999999999989</v>
      </c>
      <c r="J303" s="8" t="s">
        <v>41</v>
      </c>
      <c r="K303" s="18">
        <f>400*300*180/1000000000</f>
        <v>2.1600000000000001E-2</v>
      </c>
      <c r="L303" s="8" t="s">
        <v>351</v>
      </c>
      <c r="M303" s="8" t="s">
        <v>353</v>
      </c>
      <c r="N303" s="8" t="s">
        <v>983</v>
      </c>
    </row>
    <row r="304" spans="2:14" ht="21.95" customHeight="1" x14ac:dyDescent="0.3">
      <c r="B304" s="8" t="s">
        <v>652</v>
      </c>
      <c r="C304" s="8" t="s">
        <v>1006</v>
      </c>
      <c r="D304" s="2" t="s">
        <v>269</v>
      </c>
      <c r="E304" s="2" t="s">
        <v>283</v>
      </c>
      <c r="F304" s="7" t="s">
        <v>395</v>
      </c>
      <c r="G304" s="8" t="s">
        <v>401</v>
      </c>
      <c r="H304" s="8" t="s">
        <v>328</v>
      </c>
      <c r="I304" s="33">
        <f>0.155*35+0.6</f>
        <v>6.0249999999999995</v>
      </c>
      <c r="J304" s="8" t="s">
        <v>42</v>
      </c>
      <c r="K304" s="18">
        <f>270*200*185/1000000000</f>
        <v>9.9900000000000006E-3</v>
      </c>
      <c r="L304" s="8" t="s">
        <v>351</v>
      </c>
      <c r="M304" s="8" t="s">
        <v>353</v>
      </c>
      <c r="N304" s="8" t="s">
        <v>983</v>
      </c>
    </row>
    <row r="305" spans="2:14" ht="21.95" customHeight="1" x14ac:dyDescent="0.3">
      <c r="B305" s="8" t="s">
        <v>653</v>
      </c>
      <c r="C305" s="8" t="s">
        <v>1007</v>
      </c>
      <c r="D305" s="2" t="s">
        <v>270</v>
      </c>
      <c r="E305" s="2" t="s">
        <v>283</v>
      </c>
      <c r="F305" s="7" t="s">
        <v>396</v>
      </c>
      <c r="G305" s="8" t="s">
        <v>320</v>
      </c>
      <c r="H305" s="8" t="s">
        <v>328</v>
      </c>
      <c r="I305" s="33">
        <f>0.308*20+0.6</f>
        <v>6.76</v>
      </c>
      <c r="J305" s="8" t="s">
        <v>43</v>
      </c>
      <c r="K305" s="18">
        <f>290*238*185/1000000000</f>
        <v>1.2768699999999999E-2</v>
      </c>
      <c r="L305" s="8" t="s">
        <v>351</v>
      </c>
      <c r="M305" s="8" t="s">
        <v>353</v>
      </c>
      <c r="N305" s="8" t="s">
        <v>983</v>
      </c>
    </row>
    <row r="306" spans="2:14" ht="21.95" customHeight="1" x14ac:dyDescent="0.3">
      <c r="B306" s="8" t="s">
        <v>654</v>
      </c>
      <c r="C306" s="8" t="s">
        <v>1008</v>
      </c>
      <c r="D306" s="2" t="s">
        <v>271</v>
      </c>
      <c r="E306" s="2" t="s">
        <v>283</v>
      </c>
      <c r="F306" s="7" t="s">
        <v>394</v>
      </c>
      <c r="G306" s="8" t="s">
        <v>320</v>
      </c>
      <c r="H306" s="8" t="s">
        <v>328</v>
      </c>
      <c r="I306" s="33">
        <f>0.363*20+0.6</f>
        <v>7.8599999999999994</v>
      </c>
      <c r="J306" s="8" t="s">
        <v>44</v>
      </c>
      <c r="K306" s="18">
        <f>390*240*180/1000000000</f>
        <v>1.6847999999999998E-2</v>
      </c>
      <c r="L306" s="8" t="s">
        <v>351</v>
      </c>
      <c r="M306" s="8" t="s">
        <v>353</v>
      </c>
      <c r="N306" s="8" t="s">
        <v>983</v>
      </c>
    </row>
    <row r="307" spans="2:14" ht="21.95" customHeight="1" x14ac:dyDescent="0.3">
      <c r="B307" s="8" t="s">
        <v>655</v>
      </c>
      <c r="C307" s="8" t="s">
        <v>1009</v>
      </c>
      <c r="D307" s="2" t="s">
        <v>272</v>
      </c>
      <c r="E307" s="2" t="s">
        <v>283</v>
      </c>
      <c r="F307" s="7" t="s">
        <v>397</v>
      </c>
      <c r="G307" s="8" t="s">
        <v>339</v>
      </c>
      <c r="H307" s="8" t="s">
        <v>328</v>
      </c>
      <c r="I307" s="33">
        <f>0.077*40+0.6</f>
        <v>3.68</v>
      </c>
      <c r="J307" s="8" t="s">
        <v>45</v>
      </c>
      <c r="K307" s="18">
        <f>345*225*130/1000000000</f>
        <v>1.009125E-2</v>
      </c>
      <c r="L307" s="8" t="s">
        <v>351</v>
      </c>
      <c r="M307" s="8" t="s">
        <v>353</v>
      </c>
      <c r="N307" s="8" t="s">
        <v>983</v>
      </c>
    </row>
    <row r="308" spans="2:14" ht="21.95" customHeight="1" x14ac:dyDescent="0.3">
      <c r="B308" s="8" t="s">
        <v>656</v>
      </c>
      <c r="C308" s="2" t="s">
        <v>1010</v>
      </c>
      <c r="D308" s="8" t="s">
        <v>273</v>
      </c>
      <c r="E308" s="2" t="s">
        <v>283</v>
      </c>
      <c r="F308" s="7" t="s">
        <v>398</v>
      </c>
      <c r="G308" s="8" t="s">
        <v>402</v>
      </c>
      <c r="H308" s="8" t="s">
        <v>328</v>
      </c>
      <c r="I308" s="33">
        <f>0.167*28+0.6</f>
        <v>5.2759999999999998</v>
      </c>
      <c r="J308" s="8" t="s">
        <v>46</v>
      </c>
      <c r="K308" s="18">
        <f>300*255*175/1000000000</f>
        <v>1.33875E-2</v>
      </c>
      <c r="L308" s="5" t="s">
        <v>351</v>
      </c>
      <c r="M308" s="8" t="s">
        <v>353</v>
      </c>
      <c r="N308" s="8" t="s">
        <v>983</v>
      </c>
    </row>
    <row r="309" spans="2:14" ht="21.95" customHeight="1" x14ac:dyDescent="0.3">
      <c r="B309" s="8" t="s">
        <v>657</v>
      </c>
      <c r="C309" s="2" t="s">
        <v>1011</v>
      </c>
      <c r="D309" s="8" t="s">
        <v>274</v>
      </c>
      <c r="E309" s="2" t="s">
        <v>283</v>
      </c>
      <c r="F309" s="7" t="s">
        <v>396</v>
      </c>
      <c r="G309" s="8" t="s">
        <v>402</v>
      </c>
      <c r="H309" s="8" t="s">
        <v>328</v>
      </c>
      <c r="I309" s="33">
        <f>0.162*28+0.6</f>
        <v>5.1360000000000001</v>
      </c>
      <c r="J309" s="8" t="s">
        <v>46</v>
      </c>
      <c r="K309" s="18">
        <f>300*255*175/1000000000</f>
        <v>1.33875E-2</v>
      </c>
      <c r="L309" s="5" t="s">
        <v>351</v>
      </c>
      <c r="M309" s="8" t="s">
        <v>353</v>
      </c>
      <c r="N309" s="8" t="s">
        <v>983</v>
      </c>
    </row>
    <row r="310" spans="2:14" ht="21.95" customHeight="1" x14ac:dyDescent="0.3">
      <c r="B310" s="8" t="s">
        <v>658</v>
      </c>
      <c r="C310" s="2" t="s">
        <v>1012</v>
      </c>
      <c r="D310" s="8" t="s">
        <v>275</v>
      </c>
      <c r="E310" s="2" t="s">
        <v>283</v>
      </c>
      <c r="F310" s="7" t="s">
        <v>397</v>
      </c>
      <c r="G310" s="8" t="s">
        <v>324</v>
      </c>
      <c r="H310" s="8" t="s">
        <v>328</v>
      </c>
      <c r="I310" s="33">
        <f>0.06*24+0.6</f>
        <v>2.04</v>
      </c>
      <c r="J310" s="8" t="s">
        <v>47</v>
      </c>
      <c r="K310" s="18">
        <f>275*225*125/1000000000</f>
        <v>7.7343749999999999E-3</v>
      </c>
      <c r="L310" s="5" t="s">
        <v>351</v>
      </c>
      <c r="M310" s="8" t="s">
        <v>353</v>
      </c>
      <c r="N310" s="8" t="s">
        <v>983</v>
      </c>
    </row>
    <row r="311" spans="2:14" ht="21.95" customHeight="1" x14ac:dyDescent="0.3">
      <c r="B311" s="8" t="s">
        <v>659</v>
      </c>
      <c r="C311" s="8" t="s">
        <v>1013</v>
      </c>
      <c r="D311" s="2" t="s">
        <v>276</v>
      </c>
      <c r="E311" s="2" t="s">
        <v>283</v>
      </c>
      <c r="F311" s="7" t="s">
        <v>399</v>
      </c>
      <c r="G311" s="8" t="s">
        <v>343</v>
      </c>
      <c r="H311" s="8" t="s">
        <v>328</v>
      </c>
      <c r="I311" s="33">
        <f>0.051*30+0.6</f>
        <v>2.13</v>
      </c>
      <c r="J311" s="8" t="s">
        <v>48</v>
      </c>
      <c r="K311" s="18">
        <f xml:space="preserve"> 240*200*115/1000000000</f>
        <v>5.5199999999999997E-3</v>
      </c>
      <c r="L311" s="8" t="s">
        <v>351</v>
      </c>
      <c r="M311" s="8" t="s">
        <v>353</v>
      </c>
      <c r="N311" s="8" t="s">
        <v>983</v>
      </c>
    </row>
    <row r="312" spans="2:14" ht="21.95" customHeight="1" x14ac:dyDescent="0.3">
      <c r="B312" s="8" t="s">
        <v>660</v>
      </c>
      <c r="C312" s="8" t="s">
        <v>1014</v>
      </c>
      <c r="D312" s="2" t="s">
        <v>277</v>
      </c>
      <c r="E312" s="2" t="s">
        <v>283</v>
      </c>
      <c r="F312" s="7" t="s">
        <v>400</v>
      </c>
      <c r="G312" s="8" t="s">
        <v>403</v>
      </c>
      <c r="H312" s="8" t="s">
        <v>328</v>
      </c>
      <c r="I312" s="33">
        <f>0.054*42+0.6</f>
        <v>2.8679999999999999</v>
      </c>
      <c r="J312" s="8" t="s">
        <v>49</v>
      </c>
      <c r="K312" s="18">
        <f>300*155*110/1000000000</f>
        <v>5.1149999999999998E-3</v>
      </c>
      <c r="L312" s="8" t="s">
        <v>351</v>
      </c>
      <c r="M312" s="8" t="s">
        <v>353</v>
      </c>
      <c r="N312" s="8" t="s">
        <v>983</v>
      </c>
    </row>
    <row r="313" spans="2:14" ht="50.25" customHeight="1" x14ac:dyDescent="0.3">
      <c r="B313" s="73" t="s">
        <v>685</v>
      </c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</row>
    <row r="314" spans="2:14" ht="21.95" customHeight="1" x14ac:dyDescent="0.3">
      <c r="B314" s="8" t="s">
        <v>470</v>
      </c>
      <c r="C314" s="8" t="s">
        <v>1015</v>
      </c>
      <c r="D314" s="2" t="s">
        <v>278</v>
      </c>
      <c r="E314" s="2" t="s">
        <v>283</v>
      </c>
      <c r="F314" s="7" t="s">
        <v>404</v>
      </c>
      <c r="G314" s="8" t="s">
        <v>406</v>
      </c>
      <c r="H314" s="8" t="s">
        <v>331</v>
      </c>
      <c r="I314" s="33">
        <f>0.023*180*1.1</f>
        <v>4.5540000000000003</v>
      </c>
      <c r="J314" s="8" t="s">
        <v>50</v>
      </c>
      <c r="K314" s="18">
        <f>395*250*180/1000000000</f>
        <v>1.7774999999999999E-2</v>
      </c>
      <c r="L314" s="8" t="s">
        <v>351</v>
      </c>
      <c r="M314" s="8" t="s">
        <v>353</v>
      </c>
      <c r="N314" s="8" t="s">
        <v>983</v>
      </c>
    </row>
    <row r="315" spans="2:14" ht="21.95" customHeight="1" x14ac:dyDescent="0.3">
      <c r="B315" s="8" t="s">
        <v>967</v>
      </c>
      <c r="C315" s="8" t="s">
        <v>1016</v>
      </c>
      <c r="D315" s="2" t="s">
        <v>279</v>
      </c>
      <c r="E315" s="2" t="s">
        <v>283</v>
      </c>
      <c r="F315" s="7" t="s">
        <v>404</v>
      </c>
      <c r="G315" s="8" t="s">
        <v>406</v>
      </c>
      <c r="H315" s="8" t="s">
        <v>330</v>
      </c>
      <c r="I315" s="33">
        <f>0.023*180*1.1</f>
        <v>4.5540000000000003</v>
      </c>
      <c r="J315" s="8" t="s">
        <v>50</v>
      </c>
      <c r="K315" s="18">
        <f>395*250*180/1000000000</f>
        <v>1.7774999999999999E-2</v>
      </c>
      <c r="L315" s="8" t="s">
        <v>350</v>
      </c>
      <c r="M315" s="8" t="s">
        <v>352</v>
      </c>
      <c r="N315" s="8" t="s">
        <v>983</v>
      </c>
    </row>
    <row r="316" spans="2:14" ht="21.95" customHeight="1" x14ac:dyDescent="0.3">
      <c r="B316" s="8" t="s">
        <v>968</v>
      </c>
      <c r="C316" s="8" t="s">
        <v>1017</v>
      </c>
      <c r="D316" s="2" t="s">
        <v>280</v>
      </c>
      <c r="E316" s="2" t="s">
        <v>283</v>
      </c>
      <c r="F316" s="7" t="s">
        <v>404</v>
      </c>
      <c r="G316" s="8" t="s">
        <v>406</v>
      </c>
      <c r="H316" s="8" t="s">
        <v>330</v>
      </c>
      <c r="I316" s="33">
        <f>0.023*180*1.1</f>
        <v>4.5540000000000003</v>
      </c>
      <c r="J316" s="8" t="s">
        <v>50</v>
      </c>
      <c r="K316" s="18">
        <f>395*250*180/1000000000</f>
        <v>1.7774999999999999E-2</v>
      </c>
      <c r="L316" s="8" t="s">
        <v>350</v>
      </c>
      <c r="M316" s="8" t="s">
        <v>352</v>
      </c>
      <c r="N316" s="8" t="s">
        <v>983</v>
      </c>
    </row>
    <row r="317" spans="2:14" ht="21.95" customHeight="1" x14ac:dyDescent="0.3">
      <c r="B317" s="8" t="s">
        <v>969</v>
      </c>
      <c r="C317" s="2" t="s">
        <v>1018</v>
      </c>
      <c r="D317" s="8" t="s">
        <v>281</v>
      </c>
      <c r="E317" s="2" t="s">
        <v>283</v>
      </c>
      <c r="F317" s="7" t="s">
        <v>404</v>
      </c>
      <c r="G317" s="8" t="s">
        <v>406</v>
      </c>
      <c r="H317" s="8" t="s">
        <v>330</v>
      </c>
      <c r="I317" s="33">
        <f>0.023*180*1.1</f>
        <v>4.5540000000000003</v>
      </c>
      <c r="J317" s="8" t="s">
        <v>50</v>
      </c>
      <c r="K317" s="18">
        <f>395*250*180/1000000000</f>
        <v>1.7774999999999999E-2</v>
      </c>
      <c r="L317" s="5" t="s">
        <v>350</v>
      </c>
      <c r="M317" s="8" t="s">
        <v>352</v>
      </c>
      <c r="N317" s="8" t="s">
        <v>983</v>
      </c>
    </row>
    <row r="318" spans="2:14" ht="21.95" customHeight="1" x14ac:dyDescent="0.3">
      <c r="B318" s="8" t="s">
        <v>970</v>
      </c>
      <c r="C318" s="2" t="s">
        <v>1019</v>
      </c>
      <c r="D318" s="8" t="s">
        <v>282</v>
      </c>
      <c r="E318" s="2" t="s">
        <v>283</v>
      </c>
      <c r="F318" s="7" t="s">
        <v>404</v>
      </c>
      <c r="G318" s="8" t="s">
        <v>406</v>
      </c>
      <c r="H318" s="8" t="s">
        <v>330</v>
      </c>
      <c r="I318" s="33">
        <f>0.023*180*1.1</f>
        <v>4.5540000000000003</v>
      </c>
      <c r="J318" s="8" t="s">
        <v>50</v>
      </c>
      <c r="K318" s="18">
        <f>395*250*180/1000000000</f>
        <v>1.7774999999999999E-2</v>
      </c>
      <c r="L318" s="5" t="s">
        <v>350</v>
      </c>
      <c r="M318" s="8" t="s">
        <v>352</v>
      </c>
      <c r="N318" s="8" t="s">
        <v>983</v>
      </c>
    </row>
    <row r="319" spans="2:14" ht="21.95" customHeight="1" x14ac:dyDescent="0.3">
      <c r="B319" s="8" t="s">
        <v>971</v>
      </c>
      <c r="C319" s="46" t="s">
        <v>792</v>
      </c>
      <c r="D319" s="47" t="s">
        <v>296</v>
      </c>
      <c r="E319" s="47" t="s">
        <v>309</v>
      </c>
      <c r="F319" s="48" t="s">
        <v>404</v>
      </c>
      <c r="G319" s="49" t="s">
        <v>407</v>
      </c>
      <c r="H319" s="49" t="s">
        <v>330</v>
      </c>
      <c r="I319" s="50">
        <v>15.23</v>
      </c>
      <c r="J319" s="46" t="s">
        <v>803</v>
      </c>
      <c r="K319" s="51">
        <f>0.38*0.288*0.378</f>
        <v>4.136832E-2</v>
      </c>
      <c r="L319" s="52" t="s">
        <v>350</v>
      </c>
      <c r="M319" s="46" t="s">
        <v>352</v>
      </c>
      <c r="N319" s="46" t="s">
        <v>308</v>
      </c>
    </row>
    <row r="320" spans="2:14" ht="21.95" customHeight="1" x14ac:dyDescent="0.3">
      <c r="B320" s="8" t="s">
        <v>972</v>
      </c>
      <c r="C320" s="46" t="s">
        <v>791</v>
      </c>
      <c r="D320" s="47" t="s">
        <v>297</v>
      </c>
      <c r="E320" s="47" t="s">
        <v>309</v>
      </c>
      <c r="F320" s="48" t="s">
        <v>404</v>
      </c>
      <c r="G320" s="49" t="s">
        <v>407</v>
      </c>
      <c r="H320" s="49" t="s">
        <v>330</v>
      </c>
      <c r="I320" s="50">
        <v>15.23</v>
      </c>
      <c r="J320" s="46" t="s">
        <v>803</v>
      </c>
      <c r="K320" s="51">
        <f>0.38*0.288*0.378</f>
        <v>4.136832E-2</v>
      </c>
      <c r="L320" s="52" t="s">
        <v>350</v>
      </c>
      <c r="M320" s="46" t="s">
        <v>352</v>
      </c>
      <c r="N320" s="46" t="s">
        <v>308</v>
      </c>
    </row>
    <row r="321" spans="2:14" ht="21.95" customHeight="1" x14ac:dyDescent="0.3">
      <c r="B321" s="8" t="s">
        <v>973</v>
      </c>
      <c r="C321" s="46" t="s">
        <v>793</v>
      </c>
      <c r="D321" s="47" t="s">
        <v>298</v>
      </c>
      <c r="E321" s="47" t="s">
        <v>309</v>
      </c>
      <c r="F321" s="48" t="s">
        <v>404</v>
      </c>
      <c r="G321" s="49" t="s">
        <v>407</v>
      </c>
      <c r="H321" s="49" t="s">
        <v>330</v>
      </c>
      <c r="I321" s="50">
        <v>15.23</v>
      </c>
      <c r="J321" s="46" t="s">
        <v>803</v>
      </c>
      <c r="K321" s="51">
        <f>0.38*0.288*0.378</f>
        <v>4.136832E-2</v>
      </c>
      <c r="L321" s="52" t="s">
        <v>350</v>
      </c>
      <c r="M321" s="46" t="s">
        <v>352</v>
      </c>
      <c r="N321" s="46" t="s">
        <v>308</v>
      </c>
    </row>
    <row r="322" spans="2:14" ht="21.95" customHeight="1" x14ac:dyDescent="0.3">
      <c r="B322" s="8" t="s">
        <v>974</v>
      </c>
      <c r="C322" s="46" t="s">
        <v>794</v>
      </c>
      <c r="D322" s="47" t="s">
        <v>299</v>
      </c>
      <c r="E322" s="47" t="s">
        <v>309</v>
      </c>
      <c r="F322" s="48" t="s">
        <v>371</v>
      </c>
      <c r="G322" s="49" t="s">
        <v>408</v>
      </c>
      <c r="H322" s="49" t="s">
        <v>330</v>
      </c>
      <c r="I322" s="53">
        <v>13.5</v>
      </c>
      <c r="J322" s="46" t="s">
        <v>804</v>
      </c>
      <c r="K322" s="51">
        <f>0.45*0.405*0.28</f>
        <v>5.1030000000000013E-2</v>
      </c>
      <c r="L322" s="52" t="s">
        <v>350</v>
      </c>
      <c r="M322" s="46" t="s">
        <v>352</v>
      </c>
      <c r="N322" s="46" t="s">
        <v>308</v>
      </c>
    </row>
    <row r="323" spans="2:14" ht="21.95" customHeight="1" x14ac:dyDescent="0.3">
      <c r="B323" s="8" t="s">
        <v>975</v>
      </c>
      <c r="C323" s="46" t="s">
        <v>795</v>
      </c>
      <c r="D323" s="47" t="s">
        <v>300</v>
      </c>
      <c r="E323" s="47" t="s">
        <v>309</v>
      </c>
      <c r="F323" s="48" t="s">
        <v>371</v>
      </c>
      <c r="G323" s="49" t="s">
        <v>408</v>
      </c>
      <c r="H323" s="49" t="s">
        <v>330</v>
      </c>
      <c r="I323" s="53">
        <v>13.5</v>
      </c>
      <c r="J323" s="46" t="s">
        <v>804</v>
      </c>
      <c r="K323" s="51">
        <f>0.45*0.405*0.28</f>
        <v>5.1030000000000013E-2</v>
      </c>
      <c r="L323" s="52" t="s">
        <v>350</v>
      </c>
      <c r="M323" s="46" t="s">
        <v>352</v>
      </c>
      <c r="N323" s="46" t="s">
        <v>308</v>
      </c>
    </row>
    <row r="324" spans="2:14" ht="21.95" customHeight="1" x14ac:dyDescent="0.3">
      <c r="B324" s="8" t="s">
        <v>976</v>
      </c>
      <c r="C324" s="46" t="s">
        <v>796</v>
      </c>
      <c r="D324" s="47" t="s">
        <v>301</v>
      </c>
      <c r="E324" s="47" t="s">
        <v>309</v>
      </c>
      <c r="F324" s="48" t="s">
        <v>371</v>
      </c>
      <c r="G324" s="49" t="s">
        <v>408</v>
      </c>
      <c r="H324" s="49" t="s">
        <v>330</v>
      </c>
      <c r="I324" s="53">
        <v>13.5</v>
      </c>
      <c r="J324" s="46" t="s">
        <v>804</v>
      </c>
      <c r="K324" s="51">
        <f>0.45*0.405*0.28</f>
        <v>5.1030000000000013E-2</v>
      </c>
      <c r="L324" s="52" t="s">
        <v>350</v>
      </c>
      <c r="M324" s="46" t="s">
        <v>352</v>
      </c>
      <c r="N324" s="46" t="s">
        <v>308</v>
      </c>
    </row>
    <row r="325" spans="2:14" ht="21.95" customHeight="1" x14ac:dyDescent="0.3">
      <c r="B325" s="8" t="s">
        <v>977</v>
      </c>
      <c r="C325" s="46" t="s">
        <v>797</v>
      </c>
      <c r="D325" s="47" t="s">
        <v>302</v>
      </c>
      <c r="E325" s="47" t="s">
        <v>309</v>
      </c>
      <c r="F325" s="48" t="s">
        <v>371</v>
      </c>
      <c r="G325" s="49" t="s">
        <v>408</v>
      </c>
      <c r="H325" s="49" t="s">
        <v>330</v>
      </c>
      <c r="I325" s="50">
        <v>13.5</v>
      </c>
      <c r="J325" s="46" t="s">
        <v>804</v>
      </c>
      <c r="K325" s="51">
        <f>0.45*0.405*0.28</f>
        <v>5.1030000000000013E-2</v>
      </c>
      <c r="L325" s="52" t="s">
        <v>350</v>
      </c>
      <c r="M325" s="46" t="s">
        <v>352</v>
      </c>
      <c r="N325" s="46" t="s">
        <v>308</v>
      </c>
    </row>
    <row r="326" spans="2:14" ht="21.95" customHeight="1" x14ac:dyDescent="0.3">
      <c r="B326" s="8" t="s">
        <v>978</v>
      </c>
      <c r="C326" s="46" t="s">
        <v>798</v>
      </c>
      <c r="D326" s="47" t="s">
        <v>303</v>
      </c>
      <c r="E326" s="47" t="s">
        <v>309</v>
      </c>
      <c r="F326" s="48" t="s">
        <v>371</v>
      </c>
      <c r="G326" s="49" t="s">
        <v>409</v>
      </c>
      <c r="H326" s="49" t="s">
        <v>330</v>
      </c>
      <c r="I326" s="53">
        <v>13.5</v>
      </c>
      <c r="J326" s="46" t="s">
        <v>804</v>
      </c>
      <c r="K326" s="51">
        <f t="shared" ref="K326:K328" si="15">0.45*0.405*0.28</f>
        <v>5.1030000000000013E-2</v>
      </c>
      <c r="L326" s="52" t="s">
        <v>350</v>
      </c>
      <c r="M326" s="46" t="s">
        <v>352</v>
      </c>
      <c r="N326" s="46" t="s">
        <v>308</v>
      </c>
    </row>
    <row r="327" spans="2:14" ht="21.95" customHeight="1" x14ac:dyDescent="0.3">
      <c r="B327" s="8" t="s">
        <v>979</v>
      </c>
      <c r="C327" s="46" t="s">
        <v>799</v>
      </c>
      <c r="D327" s="47" t="s">
        <v>304</v>
      </c>
      <c r="E327" s="47" t="s">
        <v>309</v>
      </c>
      <c r="F327" s="48" t="s">
        <v>371</v>
      </c>
      <c r="G327" s="49" t="s">
        <v>408</v>
      </c>
      <c r="H327" s="49" t="s">
        <v>330</v>
      </c>
      <c r="I327" s="53">
        <v>13.5</v>
      </c>
      <c r="J327" s="46" t="s">
        <v>804</v>
      </c>
      <c r="K327" s="51">
        <f t="shared" si="15"/>
        <v>5.1030000000000013E-2</v>
      </c>
      <c r="L327" s="52" t="s">
        <v>350</v>
      </c>
      <c r="M327" s="46" t="s">
        <v>352</v>
      </c>
      <c r="N327" s="46" t="s">
        <v>308</v>
      </c>
    </row>
    <row r="328" spans="2:14" ht="21.95" customHeight="1" x14ac:dyDescent="0.3">
      <c r="B328" s="8" t="s">
        <v>980</v>
      </c>
      <c r="C328" s="46" t="s">
        <v>800</v>
      </c>
      <c r="D328" s="47" t="s">
        <v>305</v>
      </c>
      <c r="E328" s="47" t="s">
        <v>309</v>
      </c>
      <c r="F328" s="48" t="s">
        <v>371</v>
      </c>
      <c r="G328" s="49" t="s">
        <v>410</v>
      </c>
      <c r="H328" s="49" t="s">
        <v>330</v>
      </c>
      <c r="I328" s="53">
        <v>12</v>
      </c>
      <c r="J328" s="46" t="s">
        <v>804</v>
      </c>
      <c r="K328" s="51">
        <f t="shared" si="15"/>
        <v>5.1030000000000013E-2</v>
      </c>
      <c r="L328" s="52" t="s">
        <v>350</v>
      </c>
      <c r="M328" s="46" t="s">
        <v>352</v>
      </c>
      <c r="N328" s="46" t="s">
        <v>308</v>
      </c>
    </row>
    <row r="329" spans="2:14" ht="21.95" customHeight="1" x14ac:dyDescent="0.3">
      <c r="B329" s="8" t="s">
        <v>981</v>
      </c>
      <c r="C329" s="46" t="s">
        <v>801</v>
      </c>
      <c r="D329" s="47" t="s">
        <v>307</v>
      </c>
      <c r="E329" s="47" t="s">
        <v>309</v>
      </c>
      <c r="F329" s="48" t="s">
        <v>405</v>
      </c>
      <c r="G329" s="49" t="s">
        <v>411</v>
      </c>
      <c r="H329" s="49" t="s">
        <v>330</v>
      </c>
      <c r="I329" s="53">
        <v>14.35</v>
      </c>
      <c r="J329" s="46" t="s">
        <v>805</v>
      </c>
      <c r="K329" s="51">
        <f>0.535*0.46*0.34</f>
        <v>8.3674000000000012E-2</v>
      </c>
      <c r="L329" s="52" t="s">
        <v>350</v>
      </c>
      <c r="M329" s="46" t="s">
        <v>359</v>
      </c>
      <c r="N329" s="46" t="s">
        <v>308</v>
      </c>
    </row>
    <row r="330" spans="2:14" ht="21.95" customHeight="1" x14ac:dyDescent="0.3">
      <c r="B330" s="8" t="s">
        <v>982</v>
      </c>
      <c r="C330" s="46" t="s">
        <v>802</v>
      </c>
      <c r="D330" s="47" t="s">
        <v>306</v>
      </c>
      <c r="E330" s="47" t="s">
        <v>309</v>
      </c>
      <c r="F330" s="48" t="s">
        <v>405</v>
      </c>
      <c r="G330" s="49" t="s">
        <v>411</v>
      </c>
      <c r="H330" s="49" t="s">
        <v>330</v>
      </c>
      <c r="I330" s="53">
        <v>14.9</v>
      </c>
      <c r="J330" s="46" t="s">
        <v>806</v>
      </c>
      <c r="K330" s="51">
        <f>0.36*0.28*0.3</f>
        <v>3.024E-2</v>
      </c>
      <c r="L330" s="52" t="s">
        <v>350</v>
      </c>
      <c r="M330" s="46" t="s">
        <v>359</v>
      </c>
      <c r="N330" s="46" t="s">
        <v>308</v>
      </c>
    </row>
    <row r="331" spans="2:14" ht="21.95" customHeight="1" x14ac:dyDescent="0.3">
      <c r="B331" s="8" t="s">
        <v>984</v>
      </c>
      <c r="C331" s="8" t="s">
        <v>1020</v>
      </c>
      <c r="D331" s="2" t="s">
        <v>288</v>
      </c>
      <c r="E331" s="2" t="s">
        <v>295</v>
      </c>
      <c r="F331" s="3" t="s">
        <v>384</v>
      </c>
      <c r="G331" s="6" t="s">
        <v>360</v>
      </c>
      <c r="H331" s="6" t="s">
        <v>321</v>
      </c>
      <c r="I331" s="36">
        <f>0.07*100+2</f>
        <v>9</v>
      </c>
      <c r="J331" s="8" t="s">
        <v>106</v>
      </c>
      <c r="K331" s="18">
        <f>0.47*0.33*0.25</f>
        <v>3.8774999999999997E-2</v>
      </c>
      <c r="L331" s="8" t="s">
        <v>351</v>
      </c>
      <c r="M331" s="8" t="s">
        <v>359</v>
      </c>
      <c r="N331" s="46" t="s">
        <v>308</v>
      </c>
    </row>
    <row r="332" spans="2:14" ht="50.25" customHeight="1" x14ac:dyDescent="0.3">
      <c r="B332" s="74" t="s">
        <v>686</v>
      </c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</row>
    <row r="333" spans="2:14" ht="21.95" customHeight="1" x14ac:dyDescent="0.3">
      <c r="B333" s="8" t="s">
        <v>472</v>
      </c>
      <c r="C333" s="8" t="s">
        <v>1021</v>
      </c>
      <c r="D333" s="2" t="s">
        <v>284</v>
      </c>
      <c r="E333" s="2" t="s">
        <v>295</v>
      </c>
      <c r="F333" s="3" t="s">
        <v>412</v>
      </c>
      <c r="G333" s="6" t="s">
        <v>360</v>
      </c>
      <c r="H333" s="6" t="s">
        <v>321</v>
      </c>
      <c r="I333" s="36">
        <f>0.115*100+2</f>
        <v>13.5</v>
      </c>
      <c r="J333" s="8" t="s">
        <v>105</v>
      </c>
      <c r="K333" s="18">
        <f>0.555*0.445*0.355</f>
        <v>8.7676125000000008E-2</v>
      </c>
      <c r="L333" s="8" t="s">
        <v>351</v>
      </c>
      <c r="M333" s="8" t="s">
        <v>359</v>
      </c>
      <c r="N333" s="8" t="s">
        <v>1031</v>
      </c>
    </row>
    <row r="334" spans="2:14" ht="21.95" customHeight="1" x14ac:dyDescent="0.3">
      <c r="B334" s="8" t="s">
        <v>661</v>
      </c>
      <c r="C334" s="8" t="s">
        <v>1022</v>
      </c>
      <c r="D334" s="2" t="s">
        <v>285</v>
      </c>
      <c r="E334" s="2" t="s">
        <v>295</v>
      </c>
      <c r="F334" s="3" t="s">
        <v>412</v>
      </c>
      <c r="G334" s="6" t="s">
        <v>360</v>
      </c>
      <c r="H334" s="6" t="s">
        <v>321</v>
      </c>
      <c r="I334" s="36">
        <f>0.115*100+2</f>
        <v>13.5</v>
      </c>
      <c r="J334" s="8" t="s">
        <v>105</v>
      </c>
      <c r="K334" s="18">
        <f>0.555*0.445*0.355</f>
        <v>8.7676125000000008E-2</v>
      </c>
      <c r="L334" s="8" t="s">
        <v>351</v>
      </c>
      <c r="M334" s="8" t="s">
        <v>359</v>
      </c>
      <c r="N334" s="8" t="s">
        <v>1031</v>
      </c>
    </row>
    <row r="335" spans="2:14" ht="21.95" customHeight="1" x14ac:dyDescent="0.3">
      <c r="B335" s="8" t="s">
        <v>662</v>
      </c>
      <c r="C335" s="8" t="s">
        <v>1023</v>
      </c>
      <c r="D335" s="2" t="s">
        <v>286</v>
      </c>
      <c r="E335" s="2" t="s">
        <v>295</v>
      </c>
      <c r="F335" s="3" t="s">
        <v>412</v>
      </c>
      <c r="G335" s="6" t="s">
        <v>360</v>
      </c>
      <c r="H335" s="6" t="s">
        <v>321</v>
      </c>
      <c r="I335" s="36">
        <f>0.115*100+2</f>
        <v>13.5</v>
      </c>
      <c r="J335" s="8" t="s">
        <v>105</v>
      </c>
      <c r="K335" s="18">
        <f>0.555*0.445*0.355</f>
        <v>8.7676125000000008E-2</v>
      </c>
      <c r="L335" s="8" t="s">
        <v>351</v>
      </c>
      <c r="M335" s="8" t="s">
        <v>359</v>
      </c>
      <c r="N335" s="8" t="s">
        <v>1031</v>
      </c>
    </row>
    <row r="336" spans="2:14" ht="21.95" customHeight="1" x14ac:dyDescent="0.3">
      <c r="B336" s="8" t="s">
        <v>663</v>
      </c>
      <c r="C336" s="8" t="s">
        <v>1024</v>
      </c>
      <c r="D336" s="2" t="s">
        <v>287</v>
      </c>
      <c r="E336" s="2" t="s">
        <v>295</v>
      </c>
      <c r="F336" s="3" t="s">
        <v>412</v>
      </c>
      <c r="G336" s="6" t="s">
        <v>360</v>
      </c>
      <c r="H336" s="6" t="s">
        <v>321</v>
      </c>
      <c r="I336" s="36">
        <f>0.115*100+2</f>
        <v>13.5</v>
      </c>
      <c r="J336" s="8" t="s">
        <v>105</v>
      </c>
      <c r="K336" s="18">
        <f>0.555*0.445*0.355</f>
        <v>8.7676125000000008E-2</v>
      </c>
      <c r="L336" s="8" t="s">
        <v>351</v>
      </c>
      <c r="M336" s="8" t="s">
        <v>359</v>
      </c>
      <c r="N336" s="8" t="s">
        <v>1031</v>
      </c>
    </row>
    <row r="337" spans="2:14" ht="21.95" customHeight="1" x14ac:dyDescent="0.3">
      <c r="B337" s="8" t="s">
        <v>664</v>
      </c>
      <c r="C337" s="8" t="s">
        <v>1025</v>
      </c>
      <c r="D337" s="2" t="s">
        <v>289</v>
      </c>
      <c r="E337" s="2" t="s">
        <v>295</v>
      </c>
      <c r="F337" s="3" t="s">
        <v>413</v>
      </c>
      <c r="G337" s="6" t="s">
        <v>414</v>
      </c>
      <c r="H337" s="6" t="s">
        <v>321</v>
      </c>
      <c r="I337" s="36">
        <f t="shared" ref="I337:I342" si="16">0.15*86+2</f>
        <v>14.9</v>
      </c>
      <c r="J337" s="8" t="s">
        <v>105</v>
      </c>
      <c r="K337" s="18">
        <f t="shared" ref="K337:K342" si="17">0.555*0.445*0.355</f>
        <v>8.7676125000000008E-2</v>
      </c>
      <c r="L337" s="8" t="s">
        <v>351</v>
      </c>
      <c r="M337" s="8" t="s">
        <v>359</v>
      </c>
      <c r="N337" s="8" t="s">
        <v>1031</v>
      </c>
    </row>
    <row r="338" spans="2:14" ht="21.95" customHeight="1" x14ac:dyDescent="0.3">
      <c r="B338" s="8" t="s">
        <v>665</v>
      </c>
      <c r="C338" s="8" t="s">
        <v>1026</v>
      </c>
      <c r="D338" s="2" t="s">
        <v>290</v>
      </c>
      <c r="E338" s="2" t="s">
        <v>295</v>
      </c>
      <c r="F338" s="3" t="s">
        <v>413</v>
      </c>
      <c r="G338" s="6" t="s">
        <v>414</v>
      </c>
      <c r="H338" s="6" t="s">
        <v>321</v>
      </c>
      <c r="I338" s="36">
        <f t="shared" si="16"/>
        <v>14.9</v>
      </c>
      <c r="J338" s="8" t="s">
        <v>105</v>
      </c>
      <c r="K338" s="18">
        <f t="shared" si="17"/>
        <v>8.7676125000000008E-2</v>
      </c>
      <c r="L338" s="8" t="s">
        <v>351</v>
      </c>
      <c r="M338" s="8" t="s">
        <v>359</v>
      </c>
      <c r="N338" s="8" t="s">
        <v>1031</v>
      </c>
    </row>
    <row r="339" spans="2:14" ht="21.95" customHeight="1" x14ac:dyDescent="0.3">
      <c r="B339" s="8" t="s">
        <v>666</v>
      </c>
      <c r="C339" s="8" t="s">
        <v>1027</v>
      </c>
      <c r="D339" s="2" t="s">
        <v>291</v>
      </c>
      <c r="E339" s="2" t="s">
        <v>295</v>
      </c>
      <c r="F339" s="3" t="s">
        <v>413</v>
      </c>
      <c r="G339" s="6" t="s">
        <v>414</v>
      </c>
      <c r="H339" s="6" t="s">
        <v>321</v>
      </c>
      <c r="I339" s="36">
        <f t="shared" si="16"/>
        <v>14.9</v>
      </c>
      <c r="J339" s="8" t="s">
        <v>105</v>
      </c>
      <c r="K339" s="18">
        <f t="shared" si="17"/>
        <v>8.7676125000000008E-2</v>
      </c>
      <c r="L339" s="8" t="s">
        <v>351</v>
      </c>
      <c r="M339" s="8" t="s">
        <v>359</v>
      </c>
      <c r="N339" s="8" t="s">
        <v>1031</v>
      </c>
    </row>
    <row r="340" spans="2:14" ht="21.95" customHeight="1" x14ac:dyDescent="0.3">
      <c r="B340" s="8" t="s">
        <v>667</v>
      </c>
      <c r="C340" s="8" t="s">
        <v>1028</v>
      </c>
      <c r="D340" s="2" t="s">
        <v>292</v>
      </c>
      <c r="E340" s="2" t="s">
        <v>295</v>
      </c>
      <c r="F340" s="3" t="s">
        <v>413</v>
      </c>
      <c r="G340" s="6" t="s">
        <v>414</v>
      </c>
      <c r="H340" s="6" t="s">
        <v>321</v>
      </c>
      <c r="I340" s="36">
        <f t="shared" si="16"/>
        <v>14.9</v>
      </c>
      <c r="J340" s="8" t="s">
        <v>105</v>
      </c>
      <c r="K340" s="18">
        <f t="shared" si="17"/>
        <v>8.7676125000000008E-2</v>
      </c>
      <c r="L340" s="8" t="s">
        <v>351</v>
      </c>
      <c r="M340" s="8" t="s">
        <v>359</v>
      </c>
      <c r="N340" s="8" t="s">
        <v>1031</v>
      </c>
    </row>
    <row r="341" spans="2:14" ht="21.95" customHeight="1" x14ac:dyDescent="0.3">
      <c r="B341" s="8" t="s">
        <v>668</v>
      </c>
      <c r="C341" s="8" t="s">
        <v>1029</v>
      </c>
      <c r="D341" s="2" t="s">
        <v>293</v>
      </c>
      <c r="E341" s="2" t="s">
        <v>295</v>
      </c>
      <c r="F341" s="3" t="s">
        <v>413</v>
      </c>
      <c r="G341" s="6" t="s">
        <v>414</v>
      </c>
      <c r="H341" s="6" t="s">
        <v>321</v>
      </c>
      <c r="I341" s="36">
        <f t="shared" si="16"/>
        <v>14.9</v>
      </c>
      <c r="J341" s="8" t="s">
        <v>105</v>
      </c>
      <c r="K341" s="18">
        <f t="shared" si="17"/>
        <v>8.7676125000000008E-2</v>
      </c>
      <c r="L341" s="8" t="s">
        <v>351</v>
      </c>
      <c r="M341" s="8" t="s">
        <v>359</v>
      </c>
      <c r="N341" s="8" t="s">
        <v>1031</v>
      </c>
    </row>
    <row r="342" spans="2:14" ht="21.95" customHeight="1" x14ac:dyDescent="0.3">
      <c r="B342" s="8" t="s">
        <v>669</v>
      </c>
      <c r="C342" s="8" t="s">
        <v>1030</v>
      </c>
      <c r="D342" s="2" t="s">
        <v>294</v>
      </c>
      <c r="E342" s="2" t="s">
        <v>295</v>
      </c>
      <c r="F342" s="3" t="s">
        <v>413</v>
      </c>
      <c r="G342" s="6" t="s">
        <v>414</v>
      </c>
      <c r="H342" s="6" t="s">
        <v>321</v>
      </c>
      <c r="I342" s="36">
        <f t="shared" si="16"/>
        <v>14.9</v>
      </c>
      <c r="J342" s="8" t="s">
        <v>105</v>
      </c>
      <c r="K342" s="18">
        <f t="shared" si="17"/>
        <v>8.7676125000000008E-2</v>
      </c>
      <c r="L342" s="8" t="s">
        <v>351</v>
      </c>
      <c r="M342" s="8" t="s">
        <v>359</v>
      </c>
      <c r="N342" s="8" t="s">
        <v>1031</v>
      </c>
    </row>
  </sheetData>
  <mergeCells count="33">
    <mergeCell ref="B1:N1"/>
    <mergeCell ref="D3:D4"/>
    <mergeCell ref="F3:G3"/>
    <mergeCell ref="H3:H4"/>
    <mergeCell ref="N3:N4"/>
    <mergeCell ref="C3:C4"/>
    <mergeCell ref="I3:I4"/>
    <mergeCell ref="J3:J4"/>
    <mergeCell ref="K3:K4"/>
    <mergeCell ref="E3:E4"/>
    <mergeCell ref="M3:M4"/>
    <mergeCell ref="B216:N216"/>
    <mergeCell ref="L3:L4"/>
    <mergeCell ref="B246:N246"/>
    <mergeCell ref="B75:N75"/>
    <mergeCell ref="B89:N89"/>
    <mergeCell ref="B56:N56"/>
    <mergeCell ref="B278:N278"/>
    <mergeCell ref="B3:B4"/>
    <mergeCell ref="B313:N313"/>
    <mergeCell ref="B332:N332"/>
    <mergeCell ref="B301:N301"/>
    <mergeCell ref="B5:N5"/>
    <mergeCell ref="B18:N18"/>
    <mergeCell ref="B26:N26"/>
    <mergeCell ref="B86:N86"/>
    <mergeCell ref="B159:N159"/>
    <mergeCell ref="B98:N98"/>
    <mergeCell ref="B290:N290"/>
    <mergeCell ref="B151:N151"/>
    <mergeCell ref="B174:N174"/>
    <mergeCell ref="B69:N69"/>
    <mergeCell ref="B139:N139"/>
  </mergeCells>
  <phoneticPr fontId="2" type="noConversion"/>
  <pageMargins left="0.15748031496062992" right="0.11811023622047245" top="0.39370078740157483" bottom="0.31496062992125984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JINU PRODUCTS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HAE CHEOL</dc:creator>
  <cp:lastModifiedBy>JEON HAE CHEOL</cp:lastModifiedBy>
  <cp:lastPrinted>2021-09-17T07:33:34Z</cp:lastPrinted>
  <dcterms:created xsi:type="dcterms:W3CDTF">2018-09-17T04:46:09Z</dcterms:created>
  <dcterms:modified xsi:type="dcterms:W3CDTF">2021-09-17T07:34:07Z</dcterms:modified>
</cp:coreProperties>
</file>